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tanakorn/Downloads/"/>
    </mc:Choice>
  </mc:AlternateContent>
  <xr:revisionPtr revIDLastSave="0" documentId="13_ncr:1_{2F923FE9-9CCE-2C4E-BA4C-043D7429DD60}" xr6:coauthVersionLast="47" xr6:coauthVersionMax="47" xr10:uidLastSave="{00000000-0000-0000-0000-000000000000}"/>
  <bookViews>
    <workbookView xWindow="2480" yWindow="980" windowWidth="31320" windowHeight="19740" activeTab="1" xr2:uid="{0FBFB855-BFEE-0143-8C9E-7A32C6D0B9A8}"/>
  </bookViews>
  <sheets>
    <sheet name="ผลการใช้จ่ายงบประมาณ ไตรมาส 1" sheetId="2" r:id="rId1"/>
    <sheet name="ผลการใช้จ่ายงบประมาณ ไตรมาส 2" sheetId="1" r:id="rId2"/>
  </sheets>
  <definedNames>
    <definedName name="_xlnm.Print_Titles" localSheetId="0">'ผลการใช้จ่ายงบประมาณ ไตรมาส 1'!$1:$6</definedName>
    <definedName name="_xlnm.Print_Titles" localSheetId="1">'ผลการใช้จ่ายงบประมาณ ไตรมาส 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9" i="2" l="1"/>
  <c r="D28" i="2"/>
  <c r="J21" i="1"/>
  <c r="J20" i="1"/>
  <c r="J19" i="1"/>
  <c r="J18" i="1"/>
  <c r="J17" i="1"/>
  <c r="D45" i="1"/>
  <c r="D44" i="1"/>
  <c r="D41" i="1"/>
  <c r="D40" i="1"/>
  <c r="D34" i="1"/>
  <c r="D33" i="1"/>
  <c r="D32" i="1"/>
  <c r="D31" i="1"/>
  <c r="D29" i="1"/>
  <c r="D28" i="1"/>
  <c r="D23" i="1"/>
  <c r="D22" i="1"/>
  <c r="D21" i="1"/>
  <c r="D20" i="1"/>
  <c r="D19" i="1"/>
  <c r="D18" i="1"/>
  <c r="D17" i="1"/>
  <c r="D11" i="1"/>
  <c r="D10" i="1"/>
  <c r="D9" i="1"/>
  <c r="D8" i="1"/>
  <c r="D45" i="2"/>
  <c r="D44" i="2"/>
  <c r="D41" i="2"/>
  <c r="D40" i="2"/>
  <c r="D34" i="2"/>
  <c r="D33" i="2"/>
  <c r="D32" i="2"/>
  <c r="D31" i="2"/>
  <c r="D23" i="2"/>
  <c r="D22" i="2"/>
  <c r="D21" i="2"/>
  <c r="D20" i="2"/>
  <c r="D19" i="2"/>
  <c r="D18" i="2"/>
  <c r="D17" i="2"/>
  <c r="D10" i="2"/>
  <c r="D9" i="2"/>
  <c r="D8" i="2"/>
  <c r="D11" i="2"/>
  <c r="I50" i="2"/>
  <c r="H50" i="2" s="1"/>
  <c r="I49" i="2"/>
  <c r="J49" i="2" s="1"/>
  <c r="I48" i="2"/>
  <c r="H48" i="2" s="1"/>
  <c r="G47" i="2"/>
  <c r="F47" i="2"/>
  <c r="E47" i="2"/>
  <c r="D47" i="2"/>
  <c r="I46" i="2"/>
  <c r="J46" i="2" s="1"/>
  <c r="I45" i="2"/>
  <c r="I44" i="2"/>
  <c r="G43" i="2"/>
  <c r="F43" i="2"/>
  <c r="E43" i="2"/>
  <c r="I42" i="2"/>
  <c r="D42" i="2"/>
  <c r="I41" i="2"/>
  <c r="I40" i="2"/>
  <c r="I38" i="2"/>
  <c r="J38" i="2" s="1"/>
  <c r="I37" i="2"/>
  <c r="H37" i="2" s="1"/>
  <c r="G35" i="2"/>
  <c r="F35" i="2"/>
  <c r="E35" i="2"/>
  <c r="D35" i="2"/>
  <c r="I34" i="2"/>
  <c r="I33" i="2"/>
  <c r="H33" i="2" s="1"/>
  <c r="I32" i="2"/>
  <c r="I31" i="2"/>
  <c r="G30" i="2"/>
  <c r="F30" i="2"/>
  <c r="E30" i="2"/>
  <c r="I29" i="2"/>
  <c r="I28" i="2"/>
  <c r="I26" i="2"/>
  <c r="I25" i="2"/>
  <c r="J25" i="2" s="1"/>
  <c r="I24" i="2"/>
  <c r="J24" i="2" s="1"/>
  <c r="I23" i="2"/>
  <c r="I22" i="2"/>
  <c r="I21" i="2"/>
  <c r="I20" i="2"/>
  <c r="I19" i="2"/>
  <c r="I18" i="2"/>
  <c r="I17" i="2"/>
  <c r="J17" i="2" s="1"/>
  <c r="F12" i="2"/>
  <c r="F7" i="2" s="1"/>
  <c r="G11" i="2"/>
  <c r="I11" i="2" s="1"/>
  <c r="I10" i="2"/>
  <c r="I9" i="2"/>
  <c r="I8" i="2"/>
  <c r="G7" i="2"/>
  <c r="J50" i="1"/>
  <c r="I50" i="1" s="1"/>
  <c r="J49" i="1"/>
  <c r="K49" i="1" s="1"/>
  <c r="J48" i="1"/>
  <c r="K48" i="1" s="1"/>
  <c r="H47" i="1"/>
  <c r="G47" i="1"/>
  <c r="F47" i="1"/>
  <c r="E47" i="1"/>
  <c r="D47" i="1"/>
  <c r="J46" i="1"/>
  <c r="K46" i="1" s="1"/>
  <c r="J45" i="1"/>
  <c r="J44" i="1"/>
  <c r="I44" i="1" s="1"/>
  <c r="H43" i="1"/>
  <c r="G43" i="1"/>
  <c r="F43" i="1"/>
  <c r="E43" i="1"/>
  <c r="J42" i="1"/>
  <c r="D42" i="1"/>
  <c r="J41" i="1"/>
  <c r="J40" i="1"/>
  <c r="J38" i="1"/>
  <c r="K38" i="1" s="1"/>
  <c r="J37" i="1"/>
  <c r="I37" i="1" s="1"/>
  <c r="H35" i="1"/>
  <c r="G35" i="1"/>
  <c r="F35" i="1"/>
  <c r="E35" i="1"/>
  <c r="D35" i="1"/>
  <c r="J34" i="1"/>
  <c r="J33" i="1"/>
  <c r="J32" i="1"/>
  <c r="K32" i="1" s="1"/>
  <c r="J31" i="1"/>
  <c r="H30" i="1"/>
  <c r="G30" i="1"/>
  <c r="F30" i="1"/>
  <c r="E30" i="1"/>
  <c r="J29" i="1"/>
  <c r="J28" i="1"/>
  <c r="J26" i="1"/>
  <c r="J25" i="1"/>
  <c r="K25" i="1" s="1"/>
  <c r="J24" i="1"/>
  <c r="K24" i="1" s="1"/>
  <c r="J23" i="1"/>
  <c r="J22" i="1"/>
  <c r="H11" i="1"/>
  <c r="H7" i="1" s="1"/>
  <c r="G11" i="1"/>
  <c r="G7" i="1" s="1"/>
  <c r="F11" i="1"/>
  <c r="F7" i="1" s="1"/>
  <c r="J10" i="1"/>
  <c r="J9" i="1"/>
  <c r="J8" i="1"/>
  <c r="J43" i="1" l="1"/>
  <c r="J44" i="2"/>
  <c r="D26" i="1"/>
  <c r="D43" i="1"/>
  <c r="K43" i="1" s="1"/>
  <c r="K17" i="1"/>
  <c r="K29" i="1"/>
  <c r="I45" i="1"/>
  <c r="J30" i="1"/>
  <c r="J52" i="1" s="1"/>
  <c r="I38" i="1"/>
  <c r="I20" i="1"/>
  <c r="I22" i="1"/>
  <c r="I23" i="1"/>
  <c r="K40" i="1"/>
  <c r="K23" i="1"/>
  <c r="I21" i="1"/>
  <c r="I34" i="1"/>
  <c r="K10" i="1"/>
  <c r="K44" i="1"/>
  <c r="J11" i="1"/>
  <c r="I11" i="1" s="1"/>
  <c r="K28" i="1"/>
  <c r="I18" i="1"/>
  <c r="I31" i="1"/>
  <c r="I29" i="1"/>
  <c r="I46" i="1"/>
  <c r="I19" i="1"/>
  <c r="I33" i="1"/>
  <c r="K22" i="1"/>
  <c r="K18" i="1"/>
  <c r="K50" i="1"/>
  <c r="K19" i="1"/>
  <c r="D39" i="1"/>
  <c r="K42" i="1"/>
  <c r="D7" i="1"/>
  <c r="I17" i="1"/>
  <c r="K31" i="1"/>
  <c r="K11" i="1"/>
  <c r="J35" i="1"/>
  <c r="K35" i="1" s="1"/>
  <c r="J47" i="1"/>
  <c r="K47" i="1" s="1"/>
  <c r="K21" i="1"/>
  <c r="I32" i="1"/>
  <c r="I40" i="1"/>
  <c r="K34" i="1"/>
  <c r="K41" i="1"/>
  <c r="I43" i="1"/>
  <c r="K33" i="1"/>
  <c r="K9" i="1"/>
  <c r="K20" i="1"/>
  <c r="I25" i="1"/>
  <c r="D30" i="1"/>
  <c r="K37" i="1"/>
  <c r="I42" i="1"/>
  <c r="I49" i="1"/>
  <c r="K8" i="1"/>
  <c r="J23" i="2"/>
  <c r="H22" i="2"/>
  <c r="H19" i="2"/>
  <c r="H18" i="2"/>
  <c r="H10" i="2"/>
  <c r="H31" i="2"/>
  <c r="H38" i="2"/>
  <c r="H45" i="2"/>
  <c r="H40" i="2"/>
  <c r="J41" i="2"/>
  <c r="H46" i="2"/>
  <c r="H25" i="2"/>
  <c r="H34" i="2"/>
  <c r="H21" i="2"/>
  <c r="J37" i="2"/>
  <c r="J31" i="2"/>
  <c r="H20" i="2"/>
  <c r="I30" i="2"/>
  <c r="I52" i="2" s="1"/>
  <c r="J33" i="2"/>
  <c r="J18" i="2"/>
  <c r="J21" i="2"/>
  <c r="D43" i="2"/>
  <c r="J48" i="2"/>
  <c r="I43" i="2"/>
  <c r="J28" i="2"/>
  <c r="J19" i="2"/>
  <c r="H9" i="2"/>
  <c r="H17" i="2"/>
  <c r="J9" i="2"/>
  <c r="J34" i="2"/>
  <c r="D7" i="2"/>
  <c r="H24" i="2"/>
  <c r="H28" i="2"/>
  <c r="H42" i="2"/>
  <c r="I47" i="2"/>
  <c r="J47" i="2" s="1"/>
  <c r="J10" i="2"/>
  <c r="J20" i="2"/>
  <c r="H23" i="2"/>
  <c r="D26" i="2"/>
  <c r="H26" i="2" s="1"/>
  <c r="J32" i="2"/>
  <c r="I35" i="2"/>
  <c r="J35" i="2" s="1"/>
  <c r="J22" i="2"/>
  <c r="D30" i="2"/>
  <c r="J45" i="2"/>
  <c r="H41" i="2"/>
  <c r="H29" i="2"/>
  <c r="H44" i="2"/>
  <c r="I7" i="2"/>
  <c r="J11" i="2"/>
  <c r="H11" i="2"/>
  <c r="J40" i="2"/>
  <c r="J42" i="2"/>
  <c r="J50" i="2"/>
  <c r="H8" i="2"/>
  <c r="J29" i="2"/>
  <c r="H32" i="2"/>
  <c r="J8" i="2"/>
  <c r="H49" i="2"/>
  <c r="D39" i="2"/>
  <c r="I26" i="1"/>
  <c r="K26" i="1"/>
  <c r="K45" i="1"/>
  <c r="I28" i="1"/>
  <c r="I8" i="1"/>
  <c r="I10" i="1"/>
  <c r="I24" i="1"/>
  <c r="I48" i="1"/>
  <c r="I41" i="1"/>
  <c r="I9" i="1"/>
  <c r="J26" i="2" l="1"/>
  <c r="I30" i="1"/>
  <c r="I35" i="1"/>
  <c r="J7" i="1"/>
  <c r="K7" i="1" s="1"/>
  <c r="K30" i="1"/>
  <c r="I47" i="1"/>
  <c r="D52" i="1"/>
  <c r="K52" i="1" s="1"/>
  <c r="J43" i="2"/>
  <c r="H43" i="2"/>
  <c r="D52" i="2"/>
  <c r="J52" i="2" s="1"/>
  <c r="H35" i="2"/>
  <c r="H47" i="2"/>
  <c r="J30" i="2"/>
  <c r="J7" i="2"/>
  <c r="H30" i="2"/>
  <c r="H7" i="2"/>
  <c r="I7" i="1" l="1"/>
  <c r="I52" i="1"/>
  <c r="H52" i="2"/>
</calcChain>
</file>

<file path=xl/sharedStrings.xml><?xml version="1.0" encoding="utf-8"?>
<sst xmlns="http://schemas.openxmlformats.org/spreadsheetml/2006/main" count="229" uniqueCount="75">
  <si>
    <t>รายงานผลการใช้จ่ายงบประมาณ สถานีตำรวจปลวกแดง</t>
  </si>
  <si>
    <t>ข้อมูล ณ วันที่ 8 เดือนเมษายน พ.ศ. 2569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</si>
  <si>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</si>
  <si>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</si>
  <si>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</si>
  <si>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</si>
  <si>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</si>
  <si>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คงเหลือ</t>
  </si>
  <si>
    <t>รวมเบิก</t>
  </si>
  <si>
    <t>คิดเป็นร้อยละ</t>
  </si>
  <si>
    <t>ปัญหา/อุปสรรค
แนวทางการแก้ไข</t>
  </si>
  <si>
    <t>หมายเหตุ</t>
  </si>
  <si>
    <t>ต.ค.-68</t>
  </si>
  <si>
    <t>พ.ย.-68</t>
  </si>
  <si>
    <t>ธ.ค.-68</t>
  </si>
  <si>
    <t>ม.ค.-69</t>
  </si>
  <si>
    <t>ก.พ.-69</t>
  </si>
  <si>
    <t>มี.ค.-69</t>
  </si>
  <si>
    <t>โครงการ การบังคับใช้กฏหมาย อำนวยความยุติธรรมและบริการประชาชนกิจกรรม การบังคับใช้กฏหมาย และบริการประชาชน</t>
  </si>
  <si>
    <t>-</t>
  </si>
  <si>
    <t>ไม่มี</t>
  </si>
  <si>
    <t>- ค่าสาธารณูปโภค</t>
  </si>
  <si>
    <t xml:space="preserve">      ดำเนินการเบิกจ่าย ไม่เพียงพอต่อการเบิกจ่าย
ทำให้ไปเบิกใช้ (ค่าล่วงเวลา OT) ในการเบิกจ่าย
ค่าสาธารณูปโภคต่อไป</t>
  </si>
  <si>
    <t>- ค่าวัสดุสำนักงาน</t>
  </si>
  <si>
    <t xml:space="preserve">ดำเนินการเบิกจ่าย </t>
  </si>
  <si>
    <t>- ค่าวัสดุสำนักงาน (จราจร)</t>
  </si>
  <si>
    <t>ดำเนินการเบิกจ่าย</t>
  </si>
  <si>
    <t>- ค่าล่วงเวลา OT</t>
  </si>
  <si>
    <t>ดำเนินการเบิกจ่ายดังนี้</t>
  </si>
  <si>
    <t>- เบี้ยเลี้ยง</t>
  </si>
  <si>
    <t>- ค่าสาธารณูปโภค (ใช้งบค่าล่วงเวลาเบิกจ่าย)</t>
  </si>
  <si>
    <t>- ค่าอาหารผู้ต้องหา (ใช้งบค่าล่วงเวลาเบิกจ่าย)</t>
  </si>
  <si>
    <t>- ค่าซ่อมแซมยานพาหนะ (ใช้งบค่าล่วงเวลาเบิกจ่าย)</t>
  </si>
  <si>
    <t>- ค่าจ้างเหมาบริการแม่บ้าน (ใช้งบค่าล่วงเวลาเบิกจ่าย)</t>
  </si>
  <si>
    <t>- ค่าเบี้ยเลี้ยง ที่พัก ยานพาหนะ</t>
  </si>
  <si>
    <t>- ค่าซ่อมแซมยานพาหนะ</t>
  </si>
  <si>
    <t>- ค่าจ้างเหมาบริการ</t>
  </si>
  <si>
    <t>ดำเนินการเบิกจ่ายโดยใช้สำหรับการจ้างเหมาบริการแม่บ้านทำความสะอาดสถานีตำรวจหากงบประมาณไม่เพียงพอจะดำเนินการใช้งบ ค่าตอบแทนล่วงเวลาต่อไป</t>
  </si>
  <si>
    <t>- ค่าอาหารผู้ต้องหา</t>
  </si>
  <si>
    <t>- น้ำมันเชื้อเพลิง</t>
  </si>
  <si>
    <t>- งบปฏิรูปงานสอบสวน</t>
  </si>
  <si>
    <t>- งบปฏิรูปงานป้องกันปราบปราม</t>
  </si>
  <si>
    <t>- ค่าเครื่องแบบ</t>
  </si>
  <si>
    <t>ค่าน้ำมันเชื้อเพลิงสำหรับรถยนต์เช่า รถยนต์ตู้โดยสาร (ทดแทน)ฯ และรถยนต์เอนกประสงค์ (ทดแทน)</t>
  </si>
  <si>
    <t>กิจกรรมรักษาความปลอดภัยและให้บริการ</t>
  </si>
  <si>
    <t>ให้แก่นักท่องเที่ยว</t>
  </si>
  <si>
    <t xml:space="preserve">   - ค่าเบี้ยเลี้ยง</t>
  </si>
  <si>
    <t xml:space="preserve">   - ค่าน้ำมันเชื้อเพลิง</t>
  </si>
  <si>
    <t>โครงการสร้างเครือข่ายการมีส่วนร่วมของประชาชนในการป้องกันอาชญากรรมระดับตำบล</t>
  </si>
  <si>
    <t>- ค่าเบี้ยประชุม กต.ตร.</t>
  </si>
  <si>
    <t>- ภารกิจชุมชนสัมพันธ์ ค่าล่วงเวลา OT
ค่าอาหารทำการนอกเวลาราชการ</t>
  </si>
  <si>
    <t>- ภารกิจชุมชนสัมพันธ์ ค่าตอบแทนอาสาสมัครตำรวจบ้าน</t>
  </si>
  <si>
    <t>- ค่าน้ำมันเชื้อเพลิง</t>
  </si>
  <si>
    <t>โครงการรณรงค์ป้องกัน และแก้ไขปัญหาอุบัติเหตุทางถนน</t>
  </si>
  <si>
    <t>ช่วงเทศกาลสำคัญ</t>
  </si>
  <si>
    <t>- เทศกาลปีใหม่ 2569</t>
  </si>
  <si>
    <t>- เทศกาลสงกรานต์ 2569</t>
  </si>
  <si>
    <t>โครงการตำรวจประสานโรงเรียน(1 ตำรวจ 1 โรงเรียน)</t>
  </si>
  <si>
    <t>-  ค่าน้ำมันเชื้อเพลิง</t>
  </si>
  <si>
    <t>- ค่าใช้จ่ายการประชุม ครั้งที่ 1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</si>
  <si>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และมัธยมศึกษาหรือเทียบเท่า (D.A.R.E)
  จำนวน  16 ห้องเรียน ห้องละ 3,900 บาท</t>
  </si>
  <si>
    <t>โครงการปราบปรามการค้ายาเสพติด</t>
  </si>
  <si>
    <t>8.1 โครงการบริหารจัดการสกัดกั้น
ยาเสพติด (Heart Land)</t>
  </si>
  <si>
    <t>8.2 โครงการสลายโครงสร้างเครือข่ายผู้มี
อิทธิพลฯ ที่เกี่ยวข้องกับยาเสพติด</t>
  </si>
  <si>
    <t>8.3 ค่าตอบแทนชุดปฏิบัติการปิดล้อมตรวจค้น</t>
  </si>
  <si>
    <t>โครงการดำเนินงานตำบลยั่งยืน เพื่อแก้ไขปัญหายาเสพติดแบบครบวงจรตามยุทธศาสตร์ชาติ ปีงบประมาณ พ.ศ.2569</t>
  </si>
  <si>
    <t>รวม</t>
  </si>
  <si>
    <t>"- รับทราบ</t>
  </si>
  <si>
    <t>ประจำปีงบประมาณ พ.ศ. 2569 เดือนตุลาคม 2568 - เดือนธันวาคม 2568 (ไตรมาสที่ 1)</t>
  </si>
  <si>
    <t>ประจำปีงบประมาณ พ.ศ. 2569 เดือนมกราคม 2569 - เดือนมีนาคม 2569 (ไตรมาส 2)</t>
  </si>
  <si>
    <t>ยกยอดการเบิกจาก ไตรมาส 1</t>
  </si>
  <si>
    <t>ข้อมูล ณ วันที่ 10 เดือนเมษายน พ.ศ. 2569</t>
  </si>
  <si>
    <t>9.1 ค่าวัสดุสำนักงาน</t>
  </si>
  <si>
    <t>9.2 ค่าตอบแทนชุดปฏิบัติการ</t>
  </si>
  <si>
    <t>9.3 ค่าน้ำมันเชื้อเพลิง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</si>
</sst>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13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6"/>
      <color rgb="FF000000"/>
      <name val="TH SarabunPSK"/>
      <family val="2"/>
    </font>
    <font>
      <sz val="10"/>
      <color rgb="FF000000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0"/>
      <color theme="1"/>
      <name val="TH SarabunPSK"/>
      <family val="2"/>
    </font>
    <font>
      <sz val="16"/>
      <color rgb="FFFFFFFF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2EFDA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rgb="FFE2EF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FCE4D6"/>
      </patternFill>
    </fill>
    <fill>
      <patternFill patternType="solid">
        <fgColor rgb="FFFFE699"/>
        <bgColor rgb="FFFFE699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2" fillId="2" borderId="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top"/>
    </xf>
    <xf numFmtId="3" fontId="5" fillId="3" borderId="5" xfId="0" applyNumberFormat="1" applyFont="1" applyFill="1" applyBorder="1" applyAlignment="1">
      <alignment horizontal="right" vertical="top"/>
    </xf>
    <xf numFmtId="0" fontId="5" fillId="3" borderId="6" xfId="0" applyFont="1" applyFill="1" applyBorder="1" applyAlignment="1">
      <alignment horizontal="center" vertical="top"/>
    </xf>
    <xf numFmtId="4" fontId="5" fillId="3" borderId="6" xfId="0" applyNumberFormat="1" applyFont="1" applyFill="1" applyBorder="1" applyAlignment="1">
      <alignment horizontal="right" vertical="top"/>
    </xf>
    <xf numFmtId="4" fontId="5" fillId="3" borderId="8" xfId="0" applyNumberFormat="1" applyFont="1" applyFill="1" applyBorder="1" applyAlignment="1">
      <alignment horizontal="right" vertical="top"/>
    </xf>
    <xf numFmtId="2" fontId="6" fillId="3" borderId="8" xfId="0" applyNumberFormat="1" applyFont="1" applyFill="1" applyBorder="1" applyAlignment="1">
      <alignment horizontal="right" vertical="top"/>
    </xf>
    <xf numFmtId="0" fontId="5" fillId="3" borderId="5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7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top"/>
    </xf>
    <xf numFmtId="4" fontId="7" fillId="0" borderId="10" xfId="0" applyNumberFormat="1" applyFont="1" applyBorder="1" applyAlignment="1">
      <alignment horizontal="right" vertical="top"/>
    </xf>
    <xf numFmtId="4" fontId="7" fillId="0" borderId="1" xfId="0" applyNumberFormat="1" applyFont="1" applyBorder="1" applyAlignment="1">
      <alignment horizontal="right" vertical="top"/>
    </xf>
    <xf numFmtId="4" fontId="7" fillId="0" borderId="11" xfId="0" applyNumberFormat="1" applyFont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4" fontId="7" fillId="0" borderId="4" xfId="0" applyNumberFormat="1" applyFont="1" applyBorder="1" applyAlignment="1">
      <alignment horizontal="right" vertical="top"/>
    </xf>
    <xf numFmtId="4" fontId="5" fillId="3" borderId="4" xfId="0" applyNumberFormat="1" applyFont="1" applyFill="1" applyBorder="1" applyAlignment="1">
      <alignment horizontal="right" vertical="top"/>
    </xf>
    <xf numFmtId="2" fontId="2" fillId="0" borderId="4" xfId="0" applyNumberFormat="1" applyFont="1" applyBorder="1" applyAlignment="1">
      <alignment horizontal="right" vertical="top"/>
    </xf>
    <xf numFmtId="0" fontId="7" fillId="4" borderId="10" xfId="0" applyFont="1" applyFill="1" applyBorder="1" applyAlignment="1">
      <alignment horizontal="left" wrapText="1"/>
    </xf>
    <xf numFmtId="3" fontId="7" fillId="4" borderId="10" xfId="0" applyNumberFormat="1" applyFont="1" applyFill="1" applyBorder="1" applyAlignment="1">
      <alignment horizontal="right" vertical="top"/>
    </xf>
    <xf numFmtId="0" fontId="7" fillId="4" borderId="10" xfId="0" applyFont="1" applyFill="1" applyBorder="1" applyAlignment="1">
      <alignment horizontal="center" vertical="top"/>
    </xf>
    <xf numFmtId="4" fontId="7" fillId="4" borderId="10" xfId="0" applyNumberFormat="1" applyFont="1" applyFill="1" applyBorder="1" applyAlignment="1">
      <alignment horizontal="right" vertical="top"/>
    </xf>
    <xf numFmtId="4" fontId="7" fillId="4" borderId="4" xfId="0" applyNumberFormat="1" applyFont="1" applyFill="1" applyBorder="1" applyAlignment="1">
      <alignment horizontal="right" vertical="top"/>
    </xf>
    <xf numFmtId="4" fontId="7" fillId="4" borderId="0" xfId="0" applyNumberFormat="1" applyFont="1" applyFill="1" applyAlignment="1">
      <alignment horizontal="right" vertical="top"/>
    </xf>
    <xf numFmtId="4" fontId="7" fillId="4" borderId="11" xfId="0" applyNumberFormat="1" applyFont="1" applyFill="1" applyBorder="1" applyAlignment="1">
      <alignment horizontal="right" vertical="top"/>
    </xf>
    <xf numFmtId="4" fontId="5" fillId="5" borderId="4" xfId="0" applyNumberFormat="1" applyFont="1" applyFill="1" applyBorder="1" applyAlignment="1">
      <alignment horizontal="right" vertical="top"/>
    </xf>
    <xf numFmtId="4" fontId="5" fillId="5" borderId="0" xfId="0" applyNumberFormat="1" applyFont="1" applyFill="1" applyAlignment="1">
      <alignment horizontal="right" vertical="top"/>
    </xf>
    <xf numFmtId="2" fontId="6" fillId="4" borderId="4" xfId="0" applyNumberFormat="1" applyFont="1" applyFill="1" applyBorder="1" applyAlignment="1">
      <alignment horizontal="right" vertical="top"/>
    </xf>
    <xf numFmtId="0" fontId="7" fillId="6" borderId="10" xfId="0" quotePrefix="1" applyFont="1" applyFill="1" applyBorder="1" applyAlignment="1">
      <alignment horizontal="left" wrapText="1"/>
    </xf>
    <xf numFmtId="3" fontId="7" fillId="6" borderId="10" xfId="0" applyNumberFormat="1" applyFont="1" applyFill="1" applyBorder="1" applyAlignment="1">
      <alignment horizontal="right" vertical="top"/>
    </xf>
    <xf numFmtId="0" fontId="7" fillId="6" borderId="10" xfId="0" applyFont="1" applyFill="1" applyBorder="1" applyAlignment="1">
      <alignment horizontal="center" vertical="top"/>
    </xf>
    <xf numFmtId="4" fontId="7" fillId="6" borderId="10" xfId="0" applyNumberFormat="1" applyFont="1" applyFill="1" applyBorder="1" applyAlignment="1">
      <alignment horizontal="right" vertical="top"/>
    </xf>
    <xf numFmtId="4" fontId="7" fillId="6" borderId="0" xfId="0" applyNumberFormat="1" applyFont="1" applyFill="1" applyAlignment="1">
      <alignment horizontal="right" vertical="top"/>
    </xf>
    <xf numFmtId="4" fontId="7" fillId="6" borderId="11" xfId="0" applyNumberFormat="1" applyFont="1" applyFill="1" applyBorder="1" applyAlignment="1">
      <alignment horizontal="right" vertical="top"/>
    </xf>
    <xf numFmtId="4" fontId="5" fillId="7" borderId="4" xfId="0" applyNumberFormat="1" applyFont="1" applyFill="1" applyBorder="1" applyAlignment="1">
      <alignment horizontal="right" vertical="top"/>
    </xf>
    <xf numFmtId="4" fontId="5" fillId="7" borderId="0" xfId="0" applyNumberFormat="1" applyFont="1" applyFill="1" applyAlignment="1">
      <alignment horizontal="right" vertical="top"/>
    </xf>
    <xf numFmtId="2" fontId="2" fillId="8" borderId="4" xfId="0" applyNumberFormat="1" applyFont="1" applyFill="1" applyBorder="1" applyAlignment="1">
      <alignment horizontal="right" vertical="top"/>
    </xf>
    <xf numFmtId="2" fontId="7" fillId="0" borderId="10" xfId="0" applyNumberFormat="1" applyFont="1" applyBorder="1" applyAlignment="1">
      <alignment horizontal="right" vertical="top"/>
    </xf>
    <xf numFmtId="43" fontId="7" fillId="0" borderId="10" xfId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5" fillId="0" borderId="7" xfId="0" applyFont="1" applyBorder="1" applyAlignment="1">
      <alignment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/>
    </xf>
    <xf numFmtId="3" fontId="7" fillId="0" borderId="6" xfId="0" applyNumberFormat="1" applyFont="1" applyBorder="1" applyAlignment="1">
      <alignment horizontal="right" vertical="top"/>
    </xf>
    <xf numFmtId="4" fontId="9" fillId="0" borderId="7" xfId="0" applyNumberFormat="1" applyFont="1" applyBorder="1" applyAlignment="1">
      <alignment horizontal="right" vertical="top"/>
    </xf>
    <xf numFmtId="4" fontId="5" fillId="3" borderId="7" xfId="0" applyNumberFormat="1" applyFont="1" applyFill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0" fontId="2" fillId="3" borderId="4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center" vertical="top"/>
    </xf>
    <xf numFmtId="3" fontId="7" fillId="3" borderId="6" xfId="0" applyNumberFormat="1" applyFont="1" applyFill="1" applyBorder="1" applyAlignment="1">
      <alignment horizontal="right" vertical="top"/>
    </xf>
    <xf numFmtId="0" fontId="7" fillId="3" borderId="9" xfId="0" applyFont="1" applyFill="1" applyBorder="1" applyAlignment="1">
      <alignment horizontal="center" vertical="top"/>
    </xf>
    <xf numFmtId="4" fontId="7" fillId="3" borderId="12" xfId="0" applyNumberFormat="1" applyFont="1" applyFill="1" applyBorder="1" applyAlignment="1">
      <alignment horizontal="center" vertical="top"/>
    </xf>
    <xf numFmtId="4" fontId="9" fillId="3" borderId="12" xfId="0" applyNumberFormat="1" applyFont="1" applyFill="1" applyBorder="1" applyAlignment="1">
      <alignment horizontal="right" vertical="top"/>
    </xf>
    <xf numFmtId="4" fontId="7" fillId="3" borderId="12" xfId="0" applyNumberFormat="1" applyFont="1" applyFill="1" applyBorder="1" applyAlignment="1">
      <alignment horizontal="right" vertical="top"/>
    </xf>
    <xf numFmtId="4" fontId="7" fillId="3" borderId="8" xfId="0" applyNumberFormat="1" applyFont="1" applyFill="1" applyBorder="1" applyAlignment="1">
      <alignment horizontal="right" vertical="top"/>
    </xf>
    <xf numFmtId="0" fontId="7" fillId="3" borderId="8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3" fontId="7" fillId="3" borderId="4" xfId="0" applyNumberFormat="1" applyFont="1" applyFill="1" applyBorder="1" applyAlignment="1">
      <alignment horizontal="right" vertical="top"/>
    </xf>
    <xf numFmtId="0" fontId="10" fillId="3" borderId="4" xfId="0" applyFont="1" applyFill="1" applyBorder="1" applyAlignment="1">
      <alignment horizontal="center" vertical="top"/>
    </xf>
    <xf numFmtId="43" fontId="7" fillId="3" borderId="4" xfId="1" applyFont="1" applyFill="1" applyBorder="1" applyAlignment="1">
      <alignment horizontal="center" vertical="top"/>
    </xf>
    <xf numFmtId="2" fontId="6" fillId="3" borderId="1" xfId="0" applyNumberFormat="1" applyFont="1" applyFill="1" applyBorder="1" applyAlignment="1">
      <alignment horizontal="right" vertical="top"/>
    </xf>
    <xf numFmtId="0" fontId="11" fillId="0" borderId="0" xfId="0" applyFont="1"/>
    <xf numFmtId="0" fontId="2" fillId="3" borderId="15" xfId="0" applyFont="1" applyFill="1" applyBorder="1" applyAlignment="1">
      <alignment horizontal="center" vertical="top"/>
    </xf>
    <xf numFmtId="0" fontId="7" fillId="3" borderId="1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4" fontId="7" fillId="0" borderId="17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3" fontId="5" fillId="0" borderId="6" xfId="0" applyNumberFormat="1" applyFont="1" applyBorder="1" applyAlignment="1">
      <alignment horizontal="right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3" fontId="5" fillId="0" borderId="19" xfId="1" applyFont="1" applyBorder="1" applyAlignment="1">
      <alignment horizontal="right"/>
    </xf>
    <xf numFmtId="0" fontId="7" fillId="0" borderId="6" xfId="0" applyFont="1" applyBorder="1" applyAlignment="1">
      <alignment horizontal="center" vertical="top"/>
    </xf>
    <xf numFmtId="0" fontId="2" fillId="3" borderId="8" xfId="0" applyFont="1" applyFill="1" applyBorder="1" applyAlignment="1">
      <alignment horizontal="center"/>
    </xf>
    <xf numFmtId="3" fontId="5" fillId="3" borderId="6" xfId="0" applyNumberFormat="1" applyFont="1" applyFill="1" applyBorder="1" applyAlignment="1">
      <alignment horizontal="right"/>
    </xf>
    <xf numFmtId="3" fontId="5" fillId="3" borderId="10" xfId="0" applyNumberFormat="1" applyFont="1" applyFill="1" applyBorder="1" applyAlignment="1">
      <alignment horizontal="right"/>
    </xf>
    <xf numFmtId="43" fontId="5" fillId="3" borderId="6" xfId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43" fontId="7" fillId="0" borderId="11" xfId="1" applyFont="1" applyBorder="1" applyAlignment="1">
      <alignment horizontal="right"/>
    </xf>
    <xf numFmtId="4" fontId="5" fillId="3" borderId="17" xfId="0" applyNumberFormat="1" applyFont="1" applyFill="1" applyBorder="1" applyAlignment="1">
      <alignment horizontal="right" vertical="top"/>
    </xf>
    <xf numFmtId="0" fontId="5" fillId="0" borderId="10" xfId="0" applyFont="1" applyBorder="1" applyAlignment="1">
      <alignment horizontal="center" vertical="top"/>
    </xf>
    <xf numFmtId="3" fontId="5" fillId="0" borderId="1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4" fontId="5" fillId="3" borderId="11" xfId="0" applyNumberFormat="1" applyFont="1" applyFill="1" applyBorder="1" applyAlignment="1">
      <alignment horizontal="right" vertical="top"/>
    </xf>
    <xf numFmtId="0" fontId="5" fillId="0" borderId="10" xfId="0" applyFont="1" applyBorder="1" applyAlignment="1">
      <alignment horizontal="left" wrapText="1"/>
    </xf>
    <xf numFmtId="43" fontId="7" fillId="0" borderId="11" xfId="1" applyFont="1" applyBorder="1" applyAlignment="1">
      <alignment horizontal="right" vertical="top"/>
    </xf>
    <xf numFmtId="0" fontId="5" fillId="0" borderId="22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43" fontId="7" fillId="3" borderId="1" xfId="1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 vertical="top"/>
    </xf>
    <xf numFmtId="0" fontId="7" fillId="3" borderId="1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left" vertical="top"/>
    </xf>
    <xf numFmtId="4" fontId="5" fillId="3" borderId="19" xfId="0" applyNumberFormat="1" applyFont="1" applyFill="1" applyBorder="1" applyAlignment="1">
      <alignment horizontal="right" vertical="top"/>
    </xf>
    <xf numFmtId="2" fontId="6" fillId="3" borderId="7" xfId="0" applyNumberFormat="1" applyFont="1" applyFill="1" applyBorder="1" applyAlignment="1">
      <alignment horizontal="right" vertical="top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3" fontId="7" fillId="0" borderId="1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top"/>
    </xf>
    <xf numFmtId="0" fontId="7" fillId="0" borderId="10" xfId="0" quotePrefix="1" applyFont="1" applyBorder="1" applyAlignment="1">
      <alignment horizontal="left"/>
    </xf>
    <xf numFmtId="0" fontId="7" fillId="0" borderId="7" xfId="0" applyFont="1" applyBorder="1" applyAlignment="1">
      <alignment horizontal="left" vertical="top"/>
    </xf>
    <xf numFmtId="0" fontId="7" fillId="3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top"/>
    </xf>
    <xf numFmtId="43" fontId="7" fillId="3" borderId="5" xfId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" fontId="7" fillId="3" borderId="5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3" fontId="7" fillId="0" borderId="6" xfId="0" applyNumberFormat="1" applyFont="1" applyBorder="1" applyAlignment="1">
      <alignment horizontal="right"/>
    </xf>
    <xf numFmtId="43" fontId="7" fillId="0" borderId="18" xfId="1" applyFont="1" applyBorder="1" applyAlignment="1">
      <alignment horizontal="right"/>
    </xf>
    <xf numFmtId="0" fontId="7" fillId="3" borderId="7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left" vertical="top" wrapText="1"/>
    </xf>
    <xf numFmtId="187" fontId="7" fillId="3" borderId="6" xfId="1" applyNumberFormat="1" applyFont="1" applyFill="1" applyBorder="1" applyAlignment="1">
      <alignment horizontal="right" vertical="top"/>
    </xf>
    <xf numFmtId="43" fontId="7" fillId="3" borderId="7" xfId="1" applyFont="1" applyFill="1" applyBorder="1" applyAlignment="1">
      <alignment horizontal="left" vertical="top"/>
    </xf>
    <xf numFmtId="0" fontId="7" fillId="3" borderId="10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right" vertical="top"/>
    </xf>
    <xf numFmtId="0" fontId="7" fillId="0" borderId="8" xfId="0" applyFont="1" applyBorder="1" applyAlignment="1">
      <alignment horizontal="left" vertical="top"/>
    </xf>
    <xf numFmtId="2" fontId="2" fillId="0" borderId="8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 wrapText="1"/>
    </xf>
    <xf numFmtId="0" fontId="7" fillId="3" borderId="23" xfId="0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horizontal="right"/>
    </xf>
    <xf numFmtId="4" fontId="5" fillId="3" borderId="26" xfId="0" applyNumberFormat="1" applyFont="1" applyFill="1" applyBorder="1" applyAlignment="1">
      <alignment horizontal="right" vertical="top"/>
    </xf>
    <xf numFmtId="2" fontId="6" fillId="3" borderId="25" xfId="0" applyNumberFormat="1" applyFont="1" applyFill="1" applyBorder="1" applyAlignment="1">
      <alignment horizontal="right" vertical="top"/>
    </xf>
    <xf numFmtId="0" fontId="7" fillId="3" borderId="25" xfId="0" applyFont="1" applyFill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8" fillId="0" borderId="7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3" fontId="2" fillId="10" borderId="6" xfId="0" applyNumberFormat="1" applyFont="1" applyFill="1" applyBorder="1" applyAlignment="1">
      <alignment horizontal="right"/>
    </xf>
    <xf numFmtId="3" fontId="2" fillId="10" borderId="6" xfId="0" applyNumberFormat="1" applyFont="1" applyFill="1" applyBorder="1" applyAlignment="1">
      <alignment horizontal="left"/>
    </xf>
    <xf numFmtId="2" fontId="2" fillId="10" borderId="6" xfId="0" applyNumberFormat="1" applyFont="1" applyFill="1" applyBorder="1" applyAlignment="1">
      <alignment horizontal="right"/>
    </xf>
    <xf numFmtId="0" fontId="2" fillId="10" borderId="6" xfId="0" applyFont="1" applyFill="1" applyBorder="1" applyAlignment="1">
      <alignment horizontal="center" vertical="top"/>
    </xf>
    <xf numFmtId="0" fontId="7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3" fontId="9" fillId="0" borderId="4" xfId="0" applyNumberFormat="1" applyFont="1" applyBorder="1" applyAlignment="1">
      <alignment horizontal="center" vertical="top"/>
    </xf>
    <xf numFmtId="3" fontId="9" fillId="0" borderId="7" xfId="0" applyNumberFormat="1" applyFont="1" applyBorder="1" applyAlignment="1">
      <alignment horizontal="center" vertical="top"/>
    </xf>
    <xf numFmtId="3" fontId="7" fillId="6" borderId="10" xfId="0" applyNumberFormat="1" applyFont="1" applyFill="1" applyBorder="1" applyAlignment="1">
      <alignment horizontal="center" vertical="top"/>
    </xf>
    <xf numFmtId="3" fontId="7" fillId="0" borderId="10" xfId="0" applyNumberFormat="1" applyFont="1" applyBorder="1" applyAlignment="1">
      <alignment horizontal="center" vertical="top"/>
    </xf>
    <xf numFmtId="3" fontId="7" fillId="0" borderId="1" xfId="0" applyNumberFormat="1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top"/>
    </xf>
    <xf numFmtId="3" fontId="7" fillId="6" borderId="4" xfId="0" applyNumberFormat="1" applyFont="1" applyFill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3" borderId="6" xfId="0" applyNumberFormat="1" applyFont="1" applyFill="1" applyBorder="1" applyAlignment="1">
      <alignment horizontal="center" vertical="top"/>
    </xf>
    <xf numFmtId="4" fontId="7" fillId="0" borderId="10" xfId="0" applyNumberFormat="1" applyFont="1" applyBorder="1" applyAlignment="1">
      <alignment horizontal="center" vertical="top"/>
    </xf>
    <xf numFmtId="4" fontId="7" fillId="4" borderId="10" xfId="0" applyNumberFormat="1" applyFont="1" applyFill="1" applyBorder="1" applyAlignment="1">
      <alignment horizontal="center" vertical="top"/>
    </xf>
    <xf numFmtId="4" fontId="7" fillId="4" borderId="4" xfId="0" applyNumberFormat="1" applyFont="1" applyFill="1" applyBorder="1" applyAlignment="1">
      <alignment horizontal="center" vertical="top"/>
    </xf>
    <xf numFmtId="4" fontId="7" fillId="6" borderId="10" xfId="0" applyNumberFormat="1" applyFont="1" applyFill="1" applyBorder="1" applyAlignment="1">
      <alignment horizontal="center" vertical="top"/>
    </xf>
    <xf numFmtId="4" fontId="7" fillId="6" borderId="4" xfId="0" applyNumberFormat="1" applyFont="1" applyFill="1" applyBorder="1" applyAlignment="1">
      <alignment horizontal="center" vertical="top"/>
    </xf>
    <xf numFmtId="4" fontId="7" fillId="0" borderId="4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center" vertical="top"/>
    </xf>
    <xf numFmtId="4" fontId="7" fillId="0" borderId="11" xfId="0" applyNumberFormat="1" applyFont="1" applyBorder="1" applyAlignment="1">
      <alignment horizontal="center" vertical="top"/>
    </xf>
    <xf numFmtId="4" fontId="9" fillId="3" borderId="12" xfId="0" applyNumberFormat="1" applyFont="1" applyFill="1" applyBorder="1" applyAlignment="1">
      <alignment horizontal="center" vertical="top"/>
    </xf>
    <xf numFmtId="3" fontId="5" fillId="3" borderId="6" xfId="0" applyNumberFormat="1" applyFont="1" applyFill="1" applyBorder="1" applyAlignment="1">
      <alignment horizontal="center"/>
    </xf>
    <xf numFmtId="3" fontId="5" fillId="3" borderId="10" xfId="0" applyNumberFormat="1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3" fontId="2" fillId="10" borderId="6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" fontId="5" fillId="0" borderId="10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3" fontId="7" fillId="0" borderId="11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20" xfId="0" applyNumberFormat="1" applyFont="1" applyBorder="1" applyAlignment="1">
      <alignment horizontal="center"/>
    </xf>
    <xf numFmtId="3" fontId="7" fillId="0" borderId="21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3" fontId="7" fillId="0" borderId="11" xfId="0" applyNumberFormat="1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3" fontId="7" fillId="0" borderId="19" xfId="0" applyNumberFormat="1" applyFont="1" applyBorder="1" applyAlignment="1">
      <alignment horizontal="center" vertical="top"/>
    </xf>
    <xf numFmtId="3" fontId="7" fillId="0" borderId="0" xfId="0" applyNumberFormat="1" applyFont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/>
    </xf>
    <xf numFmtId="0" fontId="4" fillId="0" borderId="9" xfId="0" applyFont="1" applyBorder="1"/>
    <xf numFmtId="0" fontId="5" fillId="3" borderId="9" xfId="0" applyFont="1" applyFill="1" applyBorder="1" applyAlignment="1">
      <alignment horizontal="left" vertical="top" wrapText="1"/>
    </xf>
    <xf numFmtId="0" fontId="4" fillId="0" borderId="5" xfId="0" applyFont="1" applyBorder="1"/>
    <xf numFmtId="0" fontId="5" fillId="3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left"/>
    </xf>
    <xf numFmtId="0" fontId="4" fillId="0" borderId="2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1536700</xdr:colOff>
      <xdr:row>53</xdr:row>
      <xdr:rowOff>190500</xdr:rowOff>
    </xdr:from>
    <xdr:to>
      <xdr:col>1</xdr:col>
      <xdr:colOff>3365500</xdr:colOff>
      <xdr:row>57</xdr:row>
      <xdr:rowOff>139700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29DEAF-E299-30B9-0798-6B567D66A821}"/>
            </a:ext>
          </a:extLst>
        </xdr:cNvPr>
        <xdr:cNvSpPr txBox="1"/>
      </xdr:nvSpPr>
      <xdr:spPr>
        <a:xfrm>
          <a:off x="1968500" y="19748500"/>
          <a:ext cx="18288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ด.ต.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( ตรีฤฉัตร  อุปฮาต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ผบ.หมู่(ป.) 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เจ้าหน้าที่การเงิน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2501900</xdr:colOff>
      <xdr:row>53</xdr:row>
      <xdr:rowOff>152400</xdr:rowOff>
    </xdr:from>
    <xdr:to>
      <xdr:col>4</xdr:col>
      <xdr:colOff>190500</xdr:colOff>
      <xdr:row>57</xdr:row>
      <xdr:rowOff>101600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74AB565-81B2-9041-890B-566AD5CE2D20}"/>
            </a:ext>
          </a:extLst>
        </xdr:cNvPr>
        <xdr:cNvSpPr txBox="1"/>
      </xdr:nvSpPr>
      <xdr:spPr>
        <a:xfrm>
          <a:off x="6451600" y="19710400"/>
          <a:ext cx="16637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สุรพล  ภักดีมี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สว.อก.สภ.ปลวกแดง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203200</xdr:colOff>
      <xdr:row>53</xdr:row>
      <xdr:rowOff>139700</xdr:rowOff>
    </xdr:from>
    <xdr:to>
      <xdr:col>9</xdr:col>
      <xdr:colOff>12700</xdr:colOff>
      <xdr:row>57</xdr:row>
      <xdr:rowOff>88900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F34A51B-E65A-4F49-97AB-3358F0F6B839}"/>
            </a:ext>
          </a:extLst>
        </xdr:cNvPr>
        <xdr:cNvSpPr txBox="1"/>
      </xdr:nvSpPr>
      <xdr:spPr>
        <a:xfrm>
          <a:off x="10490200" y="19697700"/>
          <a:ext cx="18288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นาวิน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สินธุรัตน์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ผกก.สภ.ปลวกแดง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1447800</xdr:colOff>
      <xdr:row>53</xdr:row>
      <xdr:rowOff>114300</xdr:rowOff>
    </xdr:from>
    <xdr:to>
      <xdr:col>1</xdr:col>
      <xdr:colOff>3276600</xdr:colOff>
      <xdr:row>61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9A924F-8819-114D-AB0D-1513238F520E}"/>
            </a:ext>
          </a:extLst>
        </xdr:cNvPr>
        <xdr:cNvSpPr txBox="1"/>
      </xdr:nvSpPr>
      <xdr:spPr>
        <a:xfrm>
          <a:off x="2413000" y="20002500"/>
          <a:ext cx="18288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ด.ต.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( ตรีฤฉัตร  อุปฮาต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ผบ.หมู่(ป.) 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เจ้าหน้าที่การเงิน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2705100</xdr:colOff>
      <xdr:row>53</xdr:row>
      <xdr:rowOff>76200</xdr:rowOff>
    </xdr:from>
    <xdr:to>
      <xdr:col>4</xdr:col>
      <xdr:colOff>330200</xdr:colOff>
      <xdr:row>61</xdr:row>
      <xdr:rowOff>114300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58F2816-7137-BA44-AA04-A9C0E8023862}"/>
            </a:ext>
          </a:extLst>
        </xdr:cNvPr>
        <xdr:cNvSpPr txBox="1"/>
      </xdr:nvSpPr>
      <xdr:spPr>
        <a:xfrm>
          <a:off x="6654800" y="19964400"/>
          <a:ext cx="1663700" cy="1562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สุรพล  ภักดีมี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สว.อก.สภ.ปลวกแดง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76200</xdr:colOff>
      <xdr:row>53</xdr:row>
      <xdr:rowOff>63500</xdr:rowOff>
    </xdr:from>
    <xdr:to>
      <xdr:col>9</xdr:col>
      <xdr:colOff>190500</xdr:colOff>
      <xdr:row>61</xdr:row>
      <xdr:rowOff>12700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3F924A5-1B83-5346-8180-234812127413}"/>
            </a:ext>
          </a:extLst>
        </xdr:cNvPr>
        <xdr:cNvSpPr txBox="1"/>
      </xdr:nvSpPr>
      <xdr:spPr>
        <a:xfrm>
          <a:off x="10617200" y="19951700"/>
          <a:ext cx="1828800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นาวิน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สินธุรัตน์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ผกก.สภ.ปลวกแดง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C31E-5E22-4B47-AD9B-5F93E2D799B6}">
  <sheetPr>
    <outlinePr summaryBelow="0" summaryRight="0"/>
    <pageSetUpPr fitToPage="1"/>
  </sheetPr>
  <dimension ref="A1:X67"/>
  <sheetViews>
    <sheetView workbookViewId="0">
      <pane xSplit="3" ySplit="6" topLeftCell="D44" activePane="bottomRight" state="frozen"/>
      <selection activeCell="B2" sqref="B2"/>
      <selection pane="topRight" activeCell="B2" sqref="B2"/>
      <selection pane="bottomLeft" activeCell="B2" sqref="B2"/>
      <selection pane="bottomRight" activeCell="B48" sqref="B48:D50"/>
    </sheetView>
  </sheetViews>
  <sheetFormatPr baseColWidth="10" defaultColWidth="12.6640625" defaultRowHeight="15.75" customHeight="1" x14ac:dyDescent="0.3"/>
  <cols>
    <col min="1" max="1" width="5.6640625" style="2" customWidth="1"/>
    <col min="2" max="2" width="46.1640625" style="2" customWidth="1"/>
    <col min="3" max="3" width="41" style="2" customWidth="1"/>
    <col min="4" max="4" width="11.1640625" style="2" customWidth="1"/>
    <col min="5" max="7" width="10.33203125" style="209" customWidth="1"/>
    <col min="8" max="8" width="14.6640625" style="2" customWidth="1"/>
    <col min="9" max="9" width="11.83203125" style="2" customWidth="1"/>
    <col min="10" max="10" width="8.83203125" style="2" customWidth="1"/>
    <col min="11" max="11" width="17.33203125" style="2" customWidth="1"/>
    <col min="12" max="16384" width="12.6640625" style="2"/>
  </cols>
  <sheetData>
    <row r="1" spans="1:12" ht="24" x14ac:dyDescent="0.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2" ht="24" x14ac:dyDescent="0.4">
      <c r="A2" s="226" t="s">
        <v>68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3" spans="1:12" ht="24" x14ac:dyDescent="0.4">
      <c r="A3" s="227" t="s">
        <v>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1:12" ht="24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3"/>
    </row>
    <row r="5" spans="1:12" ht="24" x14ac:dyDescent="0.3">
      <c r="A5" s="228" t="s">
        <v>2</v>
      </c>
      <c r="B5" s="228" t="s">
        <v>3</v>
      </c>
      <c r="C5" s="228" t="s">
        <v>4</v>
      </c>
      <c r="D5" s="230" t="s">
        <v>5</v>
      </c>
      <c r="E5" s="236" t="s">
        <v>6</v>
      </c>
      <c r="F5" s="237"/>
      <c r="G5" s="238"/>
      <c r="H5" s="231" t="s">
        <v>7</v>
      </c>
      <c r="I5" s="228" t="s">
        <v>8</v>
      </c>
      <c r="J5" s="234" t="s">
        <v>9</v>
      </c>
      <c r="K5" s="234" t="s">
        <v>10</v>
      </c>
      <c r="L5" s="228" t="s">
        <v>11</v>
      </c>
    </row>
    <row r="6" spans="1:12" ht="24" x14ac:dyDescent="0.3">
      <c r="A6" s="229"/>
      <c r="B6" s="229"/>
      <c r="C6" s="239"/>
      <c r="D6" s="229"/>
      <c r="E6" s="225" t="s">
        <v>12</v>
      </c>
      <c r="F6" s="225" t="s">
        <v>13</v>
      </c>
      <c r="G6" s="225" t="s">
        <v>14</v>
      </c>
      <c r="H6" s="232"/>
      <c r="I6" s="233"/>
      <c r="J6" s="235"/>
      <c r="K6" s="235"/>
      <c r="L6" s="229"/>
    </row>
    <row r="7" spans="1:12" ht="24" x14ac:dyDescent="0.3">
      <c r="A7" s="5">
        <v>1</v>
      </c>
      <c r="B7" s="242" t="s">
        <v>18</v>
      </c>
      <c r="C7" s="243"/>
      <c r="D7" s="6">
        <f>SUM(D8:D24)</f>
        <v>2308000</v>
      </c>
      <c r="E7" s="7" t="s">
        <v>19</v>
      </c>
      <c r="F7" s="192">
        <f>SUM(F8:F24)</f>
        <v>633297.24</v>
      </c>
      <c r="G7" s="192">
        <f>SUM(G8:G24)</f>
        <v>572740.67999999993</v>
      </c>
      <c r="H7" s="9">
        <f>D7-I7</f>
        <v>1398022.54</v>
      </c>
      <c r="I7" s="9">
        <f>SUM(I8:I24)</f>
        <v>909977.46</v>
      </c>
      <c r="J7" s="10">
        <f>I7*100/D7</f>
        <v>39.42709965337955</v>
      </c>
      <c r="K7" s="5" t="s">
        <v>20</v>
      </c>
      <c r="L7" s="11" t="s">
        <v>20</v>
      </c>
    </row>
    <row r="8" spans="1:12" ht="75" x14ac:dyDescent="0.4">
      <c r="A8" s="12"/>
      <c r="B8" s="13" t="s">
        <v>21</v>
      </c>
      <c r="C8" s="14" t="s">
        <v>22</v>
      </c>
      <c r="D8" s="15">
        <f>46200</f>
        <v>46200</v>
      </c>
      <c r="E8" s="16">
        <v>0</v>
      </c>
      <c r="F8" s="193">
        <v>46200</v>
      </c>
      <c r="G8" s="188">
        <v>0</v>
      </c>
      <c r="H8" s="20">
        <f>D8-I8</f>
        <v>0</v>
      </c>
      <c r="I8" s="21">
        <f>SUM(E8:G8)</f>
        <v>46200</v>
      </c>
      <c r="J8" s="22">
        <f>I8*100/D8</f>
        <v>100</v>
      </c>
      <c r="K8" s="16"/>
      <c r="L8" s="23"/>
    </row>
    <row r="9" spans="1:12" ht="24" x14ac:dyDescent="0.4">
      <c r="A9" s="12"/>
      <c r="B9" s="13" t="s">
        <v>23</v>
      </c>
      <c r="C9" s="24" t="s">
        <v>24</v>
      </c>
      <c r="D9" s="15">
        <f>6200</f>
        <v>6200</v>
      </c>
      <c r="E9" s="16">
        <v>0</v>
      </c>
      <c r="F9" s="193">
        <v>6200</v>
      </c>
      <c r="G9" s="189">
        <v>0</v>
      </c>
      <c r="H9" s="26">
        <f>D9-I9</f>
        <v>0</v>
      </c>
      <c r="I9" s="21">
        <f>SUM(E9:G9)</f>
        <v>6200</v>
      </c>
      <c r="J9" s="27">
        <f>I9*100/D9</f>
        <v>100</v>
      </c>
      <c r="K9" s="16"/>
      <c r="L9" s="16"/>
    </row>
    <row r="10" spans="1:12" ht="24" x14ac:dyDescent="0.4">
      <c r="A10" s="12"/>
      <c r="B10" s="13" t="s">
        <v>25</v>
      </c>
      <c r="C10" s="24" t="s">
        <v>26</v>
      </c>
      <c r="D10" s="15">
        <f>4400</f>
        <v>4400</v>
      </c>
      <c r="E10" s="16">
        <v>0</v>
      </c>
      <c r="F10" s="193">
        <v>4400</v>
      </c>
      <c r="G10" s="189">
        <v>0</v>
      </c>
      <c r="H10" s="26">
        <f>D10-I10</f>
        <v>0</v>
      </c>
      <c r="I10" s="21">
        <f>SUM(E10:G10)</f>
        <v>4400</v>
      </c>
      <c r="J10" s="27">
        <f>I10*100/D10</f>
        <v>100</v>
      </c>
      <c r="K10" s="16"/>
      <c r="L10" s="16"/>
    </row>
    <row r="11" spans="1:12" ht="25" x14ac:dyDescent="0.4">
      <c r="A11" s="12"/>
      <c r="B11" s="13" t="s">
        <v>27</v>
      </c>
      <c r="C11" s="28" t="s">
        <v>28</v>
      </c>
      <c r="D11" s="29">
        <f>804000</f>
        <v>804000</v>
      </c>
      <c r="E11" s="30">
        <v>0</v>
      </c>
      <c r="F11" s="194">
        <v>98901.119999999995</v>
      </c>
      <c r="G11" s="195">
        <f>79784.34+142000+5200</f>
        <v>226984.34</v>
      </c>
      <c r="H11" s="35">
        <f>D11-I11</f>
        <v>478114.54000000004</v>
      </c>
      <c r="I11" s="36">
        <f>SUM(E11:G11)</f>
        <v>325885.45999999996</v>
      </c>
      <c r="J11" s="37">
        <f>I11*100/D11</f>
        <v>40.533017412935315</v>
      </c>
      <c r="K11" s="16"/>
      <c r="L11" s="16"/>
    </row>
    <row r="12" spans="1:12" ht="25" x14ac:dyDescent="0.4">
      <c r="A12" s="12"/>
      <c r="B12" s="13"/>
      <c r="C12" s="38" t="s">
        <v>29</v>
      </c>
      <c r="D12" s="39"/>
      <c r="E12" s="40">
        <v>0</v>
      </c>
      <c r="F12" s="196">
        <f>27000</f>
        <v>27000</v>
      </c>
      <c r="G12" s="197">
        <v>169400</v>
      </c>
      <c r="H12" s="44"/>
      <c r="I12" s="45"/>
      <c r="J12" s="46"/>
      <c r="K12" s="16"/>
      <c r="L12" s="16"/>
    </row>
    <row r="13" spans="1:12" ht="25" x14ac:dyDescent="0.4">
      <c r="A13" s="12"/>
      <c r="B13" s="13"/>
      <c r="C13" s="38" t="s">
        <v>30</v>
      </c>
      <c r="D13" s="39"/>
      <c r="E13" s="40">
        <v>0</v>
      </c>
      <c r="F13" s="196">
        <v>71901.119999999995</v>
      </c>
      <c r="G13" s="197">
        <v>52384.34</v>
      </c>
      <c r="H13" s="44"/>
      <c r="I13" s="45"/>
      <c r="J13" s="46"/>
      <c r="K13" s="16"/>
      <c r="L13" s="16"/>
    </row>
    <row r="14" spans="1:12" ht="25" x14ac:dyDescent="0.4">
      <c r="A14" s="12"/>
      <c r="B14" s="13"/>
      <c r="C14" s="38" t="s">
        <v>31</v>
      </c>
      <c r="D14" s="39"/>
      <c r="E14" s="40">
        <v>0</v>
      </c>
      <c r="F14" s="186">
        <v>0</v>
      </c>
      <c r="G14" s="197">
        <v>5200</v>
      </c>
      <c r="H14" s="44"/>
      <c r="I14" s="45"/>
      <c r="J14" s="46"/>
      <c r="K14" s="16"/>
      <c r="L14" s="16"/>
    </row>
    <row r="15" spans="1:12" ht="25" x14ac:dyDescent="0.4">
      <c r="A15" s="12"/>
      <c r="B15" s="13"/>
      <c r="C15" s="38" t="s">
        <v>32</v>
      </c>
      <c r="D15" s="39"/>
      <c r="E15" s="40">
        <v>0</v>
      </c>
      <c r="F15" s="186">
        <v>0</v>
      </c>
      <c r="G15" s="190">
        <v>0</v>
      </c>
      <c r="H15" s="44"/>
      <c r="I15" s="45"/>
      <c r="J15" s="46"/>
      <c r="K15" s="16"/>
      <c r="L15" s="16"/>
    </row>
    <row r="16" spans="1:12" ht="25" x14ac:dyDescent="0.4">
      <c r="A16" s="12"/>
      <c r="B16" s="13"/>
      <c r="C16" s="38" t="s">
        <v>33</v>
      </c>
      <c r="D16" s="39"/>
      <c r="E16" s="40">
        <v>0</v>
      </c>
      <c r="F16" s="186">
        <v>0</v>
      </c>
      <c r="G16" s="190">
        <v>0</v>
      </c>
      <c r="H16" s="44"/>
      <c r="I16" s="45"/>
      <c r="J16" s="46"/>
      <c r="K16" s="16"/>
      <c r="L16" s="16"/>
    </row>
    <row r="17" spans="1:24" ht="24" x14ac:dyDescent="0.4">
      <c r="A17" s="12"/>
      <c r="B17" s="13" t="s">
        <v>34</v>
      </c>
      <c r="C17" s="24" t="s">
        <v>26</v>
      </c>
      <c r="D17" s="15">
        <f>87600</f>
        <v>87600</v>
      </c>
      <c r="E17" s="16">
        <v>0</v>
      </c>
      <c r="F17" s="187">
        <v>0</v>
      </c>
      <c r="G17" s="198">
        <v>1992</v>
      </c>
      <c r="H17" s="26">
        <f t="shared" ref="H17:H26" si="0">D17-I17</f>
        <v>85608</v>
      </c>
      <c r="I17" s="21">
        <f t="shared" ref="I17:I26" si="1">SUM(E17:G17)</f>
        <v>1992</v>
      </c>
      <c r="J17" s="27">
        <f t="shared" ref="J17:J26" si="2">I17*100/D17</f>
        <v>2.2739726027397262</v>
      </c>
      <c r="K17" s="16"/>
      <c r="L17" s="16"/>
    </row>
    <row r="18" spans="1:24" ht="24" x14ac:dyDescent="0.4">
      <c r="A18" s="12"/>
      <c r="B18" s="13" t="s">
        <v>35</v>
      </c>
      <c r="C18" s="24" t="s">
        <v>26</v>
      </c>
      <c r="D18" s="15">
        <f>16000</f>
        <v>16000</v>
      </c>
      <c r="E18" s="16">
        <v>0</v>
      </c>
      <c r="F18" s="187">
        <v>0</v>
      </c>
      <c r="G18" s="191">
        <v>0</v>
      </c>
      <c r="H18" s="26">
        <f t="shared" si="0"/>
        <v>16000</v>
      </c>
      <c r="I18" s="21">
        <f t="shared" si="1"/>
        <v>0</v>
      </c>
      <c r="J18" s="27">
        <f t="shared" si="2"/>
        <v>0</v>
      </c>
      <c r="K18" s="16"/>
      <c r="L18" s="16"/>
    </row>
    <row r="19" spans="1:24" ht="75" x14ac:dyDescent="0.4">
      <c r="A19" s="12"/>
      <c r="B19" s="13" t="s">
        <v>36</v>
      </c>
      <c r="C19" s="14" t="s">
        <v>37</v>
      </c>
      <c r="D19" s="15">
        <f>35500</f>
        <v>35500</v>
      </c>
      <c r="E19" s="16">
        <v>0</v>
      </c>
      <c r="F19" s="193">
        <v>9500</v>
      </c>
      <c r="G19" s="198">
        <v>9500</v>
      </c>
      <c r="H19" s="26">
        <f t="shared" si="0"/>
        <v>16500</v>
      </c>
      <c r="I19" s="21">
        <f t="shared" si="1"/>
        <v>19000</v>
      </c>
      <c r="J19" s="27">
        <f t="shared" si="2"/>
        <v>53.521126760563384</v>
      </c>
      <c r="K19" s="16"/>
      <c r="L19" s="16"/>
    </row>
    <row r="20" spans="1:24" ht="24" x14ac:dyDescent="0.4">
      <c r="A20" s="12"/>
      <c r="B20" s="13" t="s">
        <v>38</v>
      </c>
      <c r="C20" s="24" t="s">
        <v>26</v>
      </c>
      <c r="D20" s="15">
        <f>44700</f>
        <v>44700</v>
      </c>
      <c r="E20" s="48">
        <v>29825</v>
      </c>
      <c r="F20" s="193">
        <v>6425</v>
      </c>
      <c r="G20" s="199">
        <v>8450</v>
      </c>
      <c r="H20" s="26">
        <f t="shared" si="0"/>
        <v>0</v>
      </c>
      <c r="I20" s="21">
        <f t="shared" si="1"/>
        <v>44700</v>
      </c>
      <c r="J20" s="27">
        <f t="shared" si="2"/>
        <v>100</v>
      </c>
      <c r="K20" s="16"/>
      <c r="L20" s="16"/>
    </row>
    <row r="21" spans="1:24" ht="24" x14ac:dyDescent="0.4">
      <c r="A21" s="12"/>
      <c r="B21" s="13" t="s">
        <v>39</v>
      </c>
      <c r="C21" s="24" t="s">
        <v>26</v>
      </c>
      <c r="D21" s="15">
        <f>1011300</f>
        <v>1011300</v>
      </c>
      <c r="E21" s="50">
        <v>0</v>
      </c>
      <c r="F21" s="200">
        <v>110670</v>
      </c>
      <c r="G21" s="199">
        <v>98830</v>
      </c>
      <c r="H21" s="26">
        <f t="shared" si="0"/>
        <v>801800</v>
      </c>
      <c r="I21" s="21">
        <f t="shared" si="1"/>
        <v>209500</v>
      </c>
      <c r="J21" s="27">
        <f t="shared" si="2"/>
        <v>20.715910214575299</v>
      </c>
      <c r="K21" s="16"/>
      <c r="L21" s="16"/>
    </row>
    <row r="22" spans="1:24" ht="24" x14ac:dyDescent="0.4">
      <c r="A22" s="12"/>
      <c r="B22" s="13" t="s">
        <v>40</v>
      </c>
      <c r="C22" s="24" t="s">
        <v>26</v>
      </c>
      <c r="D22" s="15">
        <f>86400</f>
        <v>86400</v>
      </c>
      <c r="E22" s="16">
        <v>0</v>
      </c>
      <c r="F22" s="198">
        <v>86400</v>
      </c>
      <c r="G22" s="184">
        <v>0</v>
      </c>
      <c r="H22" s="26">
        <f t="shared" si="0"/>
        <v>0</v>
      </c>
      <c r="I22" s="21">
        <f t="shared" si="1"/>
        <v>86400</v>
      </c>
      <c r="J22" s="27">
        <f t="shared" si="2"/>
        <v>100</v>
      </c>
      <c r="K22" s="16"/>
      <c r="L22" s="16"/>
    </row>
    <row r="23" spans="1:24" ht="24" x14ac:dyDescent="0.4">
      <c r="A23" s="12"/>
      <c r="B23" s="13" t="s">
        <v>41</v>
      </c>
      <c r="C23" s="24" t="s">
        <v>26</v>
      </c>
      <c r="D23" s="15">
        <f>38200</f>
        <v>38200</v>
      </c>
      <c r="E23" s="16">
        <v>0</v>
      </c>
      <c r="F23" s="198">
        <v>38200</v>
      </c>
      <c r="G23" s="184">
        <v>0</v>
      </c>
      <c r="H23" s="26">
        <f t="shared" si="0"/>
        <v>0</v>
      </c>
      <c r="I23" s="21">
        <f t="shared" si="1"/>
        <v>38200</v>
      </c>
      <c r="J23" s="27">
        <f t="shared" si="2"/>
        <v>100</v>
      </c>
      <c r="K23" s="16"/>
      <c r="L23" s="16"/>
    </row>
    <row r="24" spans="1:24" ht="24" x14ac:dyDescent="0.4">
      <c r="A24" s="51"/>
      <c r="B24" s="52" t="s">
        <v>42</v>
      </c>
      <c r="C24" s="53" t="s">
        <v>26</v>
      </c>
      <c r="D24" s="54">
        <v>127500</v>
      </c>
      <c r="E24" s="50">
        <v>0</v>
      </c>
      <c r="F24" s="200">
        <v>127500</v>
      </c>
      <c r="G24" s="185">
        <v>0</v>
      </c>
      <c r="H24" s="56">
        <f t="shared" si="0"/>
        <v>0</v>
      </c>
      <c r="I24" s="21">
        <f t="shared" si="1"/>
        <v>127500</v>
      </c>
      <c r="J24" s="57">
        <f t="shared" si="2"/>
        <v>100</v>
      </c>
      <c r="K24" s="16"/>
      <c r="L24" s="16"/>
    </row>
    <row r="25" spans="1:24" ht="50" x14ac:dyDescent="0.3">
      <c r="A25" s="58">
        <v>2</v>
      </c>
      <c r="B25" s="59" t="s">
        <v>43</v>
      </c>
      <c r="C25" s="60" t="s">
        <v>26</v>
      </c>
      <c r="D25" s="61">
        <v>60000</v>
      </c>
      <c r="E25" s="62" t="s">
        <v>19</v>
      </c>
      <c r="F25" s="63" t="s">
        <v>19</v>
      </c>
      <c r="G25" s="201">
        <v>10000</v>
      </c>
      <c r="H25" s="9">
        <f t="shared" si="0"/>
        <v>50000</v>
      </c>
      <c r="I25" s="9">
        <f t="shared" si="1"/>
        <v>10000</v>
      </c>
      <c r="J25" s="10">
        <f t="shared" si="2"/>
        <v>16.666666666666668</v>
      </c>
      <c r="K25" s="67" t="s">
        <v>20</v>
      </c>
      <c r="L25" s="67" t="s">
        <v>20</v>
      </c>
    </row>
    <row r="26" spans="1:24" ht="24" x14ac:dyDescent="0.3">
      <c r="A26" s="68">
        <v>3</v>
      </c>
      <c r="B26" s="69" t="s">
        <v>44</v>
      </c>
      <c r="C26" s="70"/>
      <c r="D26" s="71">
        <f>D28+D29</f>
        <v>15000</v>
      </c>
      <c r="E26" s="58" t="s">
        <v>19</v>
      </c>
      <c r="F26" s="58" t="s">
        <v>19</v>
      </c>
      <c r="G26" s="72" t="s">
        <v>19</v>
      </c>
      <c r="H26" s="20">
        <f t="shared" si="0"/>
        <v>15000</v>
      </c>
      <c r="I26" s="20">
        <f t="shared" si="1"/>
        <v>0</v>
      </c>
      <c r="J26" s="74">
        <f t="shared" si="2"/>
        <v>0</v>
      </c>
      <c r="K26" s="58" t="s">
        <v>20</v>
      </c>
      <c r="L26" s="58" t="s">
        <v>20</v>
      </c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</row>
    <row r="27" spans="1:24" ht="24" x14ac:dyDescent="0.3">
      <c r="A27" s="76"/>
      <c r="B27" s="77" t="s">
        <v>45</v>
      </c>
      <c r="C27" s="70"/>
      <c r="D27" s="58"/>
      <c r="E27" s="58"/>
      <c r="F27" s="58"/>
      <c r="G27" s="72"/>
      <c r="H27" s="78"/>
      <c r="I27" s="78"/>
      <c r="J27" s="78"/>
      <c r="K27" s="58"/>
      <c r="L27" s="58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</row>
    <row r="28" spans="1:24" ht="24" x14ac:dyDescent="0.4">
      <c r="A28" s="79"/>
      <c r="B28" s="80" t="s">
        <v>46</v>
      </c>
      <c r="C28" s="81"/>
      <c r="D28" s="82">
        <f>8200</f>
        <v>8200</v>
      </c>
      <c r="E28" s="83">
        <v>0</v>
      </c>
      <c r="F28" s="84">
        <v>0</v>
      </c>
      <c r="G28" s="85">
        <v>0</v>
      </c>
      <c r="H28" s="20">
        <f t="shared" ref="H28:H35" si="3">D28-I28</f>
        <v>8200</v>
      </c>
      <c r="I28" s="20">
        <f t="shared" ref="I28:I35" si="4">SUM(E28:G28)</f>
        <v>0</v>
      </c>
      <c r="J28" s="27">
        <f t="shared" ref="J28:J35" si="5">I28*100/D28</f>
        <v>0</v>
      </c>
      <c r="K28" s="87"/>
      <c r="L28" s="87"/>
    </row>
    <row r="29" spans="1:24" ht="24" x14ac:dyDescent="0.4">
      <c r="A29" s="88"/>
      <c r="B29" s="89" t="s">
        <v>47</v>
      </c>
      <c r="C29" s="90"/>
      <c r="D29" s="91">
        <f>6800</f>
        <v>6800</v>
      </c>
      <c r="E29" s="92">
        <v>0</v>
      </c>
      <c r="F29" s="93">
        <v>0</v>
      </c>
      <c r="G29" s="94">
        <v>0</v>
      </c>
      <c r="H29" s="56">
        <f t="shared" si="3"/>
        <v>6800</v>
      </c>
      <c r="I29" s="56">
        <f t="shared" si="4"/>
        <v>0</v>
      </c>
      <c r="J29" s="27">
        <f t="shared" si="5"/>
        <v>0</v>
      </c>
      <c r="K29" s="96"/>
      <c r="L29" s="96"/>
    </row>
    <row r="30" spans="1:24" ht="24" x14ac:dyDescent="0.4">
      <c r="A30" s="97">
        <v>4</v>
      </c>
      <c r="B30" s="244" t="s">
        <v>48</v>
      </c>
      <c r="C30" s="243"/>
      <c r="D30" s="98">
        <f>SUM(D31:D34)</f>
        <v>48250</v>
      </c>
      <c r="E30" s="202">
        <f t="shared" ref="E30:G30" si="6">SUM(E31:E34)</f>
        <v>0</v>
      </c>
      <c r="F30" s="203">
        <f t="shared" si="6"/>
        <v>0</v>
      </c>
      <c r="G30" s="202">
        <f t="shared" si="6"/>
        <v>0</v>
      </c>
      <c r="H30" s="20">
        <f t="shared" si="3"/>
        <v>48250</v>
      </c>
      <c r="I30" s="20">
        <f t="shared" si="4"/>
        <v>0</v>
      </c>
      <c r="J30" s="10">
        <f t="shared" si="5"/>
        <v>0</v>
      </c>
      <c r="K30" s="60" t="s">
        <v>20</v>
      </c>
      <c r="L30" s="60" t="s">
        <v>20</v>
      </c>
    </row>
    <row r="31" spans="1:24" ht="24" x14ac:dyDescent="0.4">
      <c r="A31" s="101"/>
      <c r="B31" s="102" t="s">
        <v>49</v>
      </c>
      <c r="C31" s="103" t="s">
        <v>26</v>
      </c>
      <c r="D31" s="104">
        <f>4000</f>
        <v>4000</v>
      </c>
      <c r="E31" s="105">
        <v>0</v>
      </c>
      <c r="F31" s="106">
        <v>0</v>
      </c>
      <c r="G31" s="105">
        <v>0</v>
      </c>
      <c r="H31" s="108">
        <f t="shared" si="3"/>
        <v>4000</v>
      </c>
      <c r="I31" s="20">
        <f t="shared" si="4"/>
        <v>0</v>
      </c>
      <c r="J31" s="27">
        <f t="shared" si="5"/>
        <v>0</v>
      </c>
      <c r="K31" s="16"/>
      <c r="L31" s="16"/>
    </row>
    <row r="32" spans="1:24" ht="24" x14ac:dyDescent="0.4">
      <c r="A32" s="101"/>
      <c r="B32" s="102" t="s">
        <v>50</v>
      </c>
      <c r="C32" s="109" t="s">
        <v>26</v>
      </c>
      <c r="D32" s="110">
        <f>29000</f>
        <v>29000</v>
      </c>
      <c r="E32" s="111">
        <v>0</v>
      </c>
      <c r="F32" s="112">
        <v>0</v>
      </c>
      <c r="G32" s="111">
        <v>0</v>
      </c>
      <c r="H32" s="113">
        <f t="shared" si="3"/>
        <v>29000</v>
      </c>
      <c r="I32" s="26">
        <f t="shared" si="4"/>
        <v>0</v>
      </c>
      <c r="J32" s="27">
        <f t="shared" si="5"/>
        <v>0</v>
      </c>
      <c r="K32" s="16"/>
      <c r="L32" s="16"/>
    </row>
    <row r="33" spans="1:12" ht="25" x14ac:dyDescent="0.4">
      <c r="A33" s="101"/>
      <c r="B33" s="114" t="s">
        <v>51</v>
      </c>
      <c r="C33" s="109" t="s">
        <v>26</v>
      </c>
      <c r="D33" s="110">
        <f>8000</f>
        <v>8000</v>
      </c>
      <c r="E33" s="111">
        <v>0</v>
      </c>
      <c r="F33" s="112">
        <v>0</v>
      </c>
      <c r="G33" s="111">
        <v>0</v>
      </c>
      <c r="H33" s="113">
        <f t="shared" si="3"/>
        <v>8000</v>
      </c>
      <c r="I33" s="26">
        <f t="shared" si="4"/>
        <v>0</v>
      </c>
      <c r="J33" s="27">
        <f t="shared" si="5"/>
        <v>0</v>
      </c>
      <c r="K33" s="16"/>
      <c r="L33" s="16"/>
    </row>
    <row r="34" spans="1:12" ht="24" x14ac:dyDescent="0.4">
      <c r="A34" s="101"/>
      <c r="B34" s="102" t="s">
        <v>52</v>
      </c>
      <c r="C34" s="103" t="s">
        <v>26</v>
      </c>
      <c r="D34" s="104">
        <f>7250</f>
        <v>7250</v>
      </c>
      <c r="E34" s="105">
        <v>0</v>
      </c>
      <c r="F34" s="116">
        <v>0</v>
      </c>
      <c r="G34" s="105">
        <v>0</v>
      </c>
      <c r="H34" s="113">
        <f t="shared" si="3"/>
        <v>7250</v>
      </c>
      <c r="I34" s="26">
        <f t="shared" si="4"/>
        <v>0</v>
      </c>
      <c r="J34" s="27">
        <f t="shared" si="5"/>
        <v>0</v>
      </c>
      <c r="K34" s="16"/>
      <c r="L34" s="16"/>
    </row>
    <row r="35" spans="1:12" ht="24" x14ac:dyDescent="0.4">
      <c r="A35" s="117">
        <v>5</v>
      </c>
      <c r="B35" s="118" t="s">
        <v>53</v>
      </c>
      <c r="C35" s="119"/>
      <c r="D35" s="120">
        <f>D37+D38</f>
        <v>29567</v>
      </c>
      <c r="E35" s="120">
        <f t="shared" ref="E35:G35" si="7">E37+E38</f>
        <v>0</v>
      </c>
      <c r="F35" s="120">
        <f t="shared" si="7"/>
        <v>0</v>
      </c>
      <c r="G35" s="120">
        <f t="shared" si="7"/>
        <v>0</v>
      </c>
      <c r="H35" s="20">
        <f t="shared" si="3"/>
        <v>29567</v>
      </c>
      <c r="I35" s="20">
        <f t="shared" si="4"/>
        <v>0</v>
      </c>
      <c r="J35" s="74">
        <f t="shared" si="5"/>
        <v>0</v>
      </c>
      <c r="K35" s="121" t="s">
        <v>20</v>
      </c>
      <c r="L35" s="121" t="s">
        <v>20</v>
      </c>
    </row>
    <row r="36" spans="1:12" ht="24" x14ac:dyDescent="0.4">
      <c r="A36" s="122"/>
      <c r="B36" s="123" t="s">
        <v>54</v>
      </c>
      <c r="C36" s="124"/>
      <c r="D36" s="125"/>
      <c r="E36" s="126"/>
      <c r="F36" s="127"/>
      <c r="G36" s="127"/>
      <c r="H36" s="129"/>
      <c r="I36" s="56"/>
      <c r="J36" s="130"/>
      <c r="K36" s="60"/>
      <c r="L36" s="60"/>
    </row>
    <row r="37" spans="1:12" ht="24" x14ac:dyDescent="0.4">
      <c r="A37" s="131"/>
      <c r="B37" s="132" t="s">
        <v>55</v>
      </c>
      <c r="C37" s="24" t="s">
        <v>26</v>
      </c>
      <c r="D37" s="133">
        <v>15167</v>
      </c>
      <c r="E37" s="134">
        <v>0</v>
      </c>
      <c r="F37" s="135">
        <v>0</v>
      </c>
      <c r="G37" s="135">
        <v>0</v>
      </c>
      <c r="H37" s="20">
        <f>D37-I37</f>
        <v>15167</v>
      </c>
      <c r="I37" s="20">
        <f>SUM(E37:G37)</f>
        <v>0</v>
      </c>
      <c r="J37" s="22">
        <f>I37*100/D37</f>
        <v>0</v>
      </c>
      <c r="K37" s="87"/>
      <c r="L37" s="16"/>
    </row>
    <row r="38" spans="1:12" ht="24" x14ac:dyDescent="0.4">
      <c r="A38" s="131"/>
      <c r="B38" s="138" t="s">
        <v>56</v>
      </c>
      <c r="C38" s="24" t="s">
        <v>26</v>
      </c>
      <c r="D38" s="133">
        <v>14400</v>
      </c>
      <c r="E38" s="134">
        <v>0</v>
      </c>
      <c r="F38" s="135">
        <v>0</v>
      </c>
      <c r="G38" s="135">
        <v>0</v>
      </c>
      <c r="H38" s="56">
        <f>D38-I38</f>
        <v>14400</v>
      </c>
      <c r="I38" s="56">
        <f>SUM(E38:G38)</f>
        <v>0</v>
      </c>
      <c r="J38" s="57">
        <f>I38*100/D38</f>
        <v>0</v>
      </c>
      <c r="K38" s="96"/>
      <c r="L38" s="16"/>
    </row>
    <row r="39" spans="1:12" ht="24" x14ac:dyDescent="0.4">
      <c r="A39" s="140">
        <v>6</v>
      </c>
      <c r="B39" s="141" t="s">
        <v>57</v>
      </c>
      <c r="C39" s="142"/>
      <c r="D39" s="143">
        <f>D40+D41</f>
        <v>2090</v>
      </c>
      <c r="E39" s="144"/>
      <c r="F39" s="144"/>
      <c r="G39" s="144"/>
      <c r="H39" s="20"/>
      <c r="I39" s="20"/>
      <c r="J39" s="74"/>
      <c r="K39" s="142" t="s">
        <v>20</v>
      </c>
      <c r="L39" s="142" t="s">
        <v>20</v>
      </c>
    </row>
    <row r="40" spans="1:12" ht="24" x14ac:dyDescent="0.4">
      <c r="A40" s="131"/>
      <c r="B40" s="132" t="s">
        <v>58</v>
      </c>
      <c r="C40" s="16" t="s">
        <v>26</v>
      </c>
      <c r="D40" s="133">
        <f>950</f>
        <v>950</v>
      </c>
      <c r="E40" s="24">
        <v>0</v>
      </c>
      <c r="F40" s="24">
        <v>0</v>
      </c>
      <c r="G40" s="24">
        <v>0</v>
      </c>
      <c r="H40" s="20">
        <f t="shared" ref="H40:H52" si="8">D40-I40</f>
        <v>950</v>
      </c>
      <c r="I40" s="20">
        <f t="shared" ref="I40:I51" si="9">SUM(E40:G40)</f>
        <v>0</v>
      </c>
      <c r="J40" s="22">
        <f t="shared" ref="J40:J52" si="10">I40*100/D40</f>
        <v>0</v>
      </c>
      <c r="K40" s="16"/>
      <c r="L40" s="16"/>
    </row>
    <row r="41" spans="1:12" ht="24" x14ac:dyDescent="0.4">
      <c r="A41" s="146"/>
      <c r="B41" s="147" t="s">
        <v>59</v>
      </c>
      <c r="C41" s="96" t="s">
        <v>26</v>
      </c>
      <c r="D41" s="148">
        <f>1140</f>
        <v>1140</v>
      </c>
      <c r="E41" s="53">
        <v>0</v>
      </c>
      <c r="F41" s="53">
        <v>0</v>
      </c>
      <c r="G41" s="53">
        <v>0</v>
      </c>
      <c r="H41" s="56">
        <f t="shared" si="8"/>
        <v>1140</v>
      </c>
      <c r="I41" s="56">
        <f t="shared" si="9"/>
        <v>0</v>
      </c>
      <c r="J41" s="57">
        <f t="shared" si="10"/>
        <v>0</v>
      </c>
      <c r="K41" s="96"/>
      <c r="L41" s="96"/>
    </row>
    <row r="42" spans="1:12" ht="100" x14ac:dyDescent="0.3">
      <c r="A42" s="150">
        <v>7</v>
      </c>
      <c r="B42" s="151" t="s">
        <v>60</v>
      </c>
      <c r="C42" s="60" t="s">
        <v>26</v>
      </c>
      <c r="D42" s="152">
        <f>3900*16</f>
        <v>62400</v>
      </c>
      <c r="E42" s="60" t="s">
        <v>19</v>
      </c>
      <c r="F42" s="60" t="s">
        <v>19</v>
      </c>
      <c r="G42" s="60" t="s">
        <v>19</v>
      </c>
      <c r="H42" s="56">
        <f t="shared" si="8"/>
        <v>62400</v>
      </c>
      <c r="I42" s="56">
        <f t="shared" si="9"/>
        <v>0</v>
      </c>
      <c r="J42" s="130">
        <f t="shared" si="10"/>
        <v>0</v>
      </c>
      <c r="K42" s="60" t="s">
        <v>20</v>
      </c>
      <c r="L42" s="60" t="s">
        <v>20</v>
      </c>
    </row>
    <row r="43" spans="1:12" ht="24" x14ac:dyDescent="0.4">
      <c r="A43" s="122">
        <v>8</v>
      </c>
      <c r="B43" s="245" t="s">
        <v>61</v>
      </c>
      <c r="C43" s="243"/>
      <c r="D43" s="99">
        <f>SUM(D44:D46)</f>
        <v>39000</v>
      </c>
      <c r="E43" s="203">
        <f t="shared" ref="E43:G43" si="11">SUM(E44:E46)</f>
        <v>0</v>
      </c>
      <c r="F43" s="203">
        <f t="shared" si="11"/>
        <v>0</v>
      </c>
      <c r="G43" s="203">
        <f t="shared" si="11"/>
        <v>0</v>
      </c>
      <c r="H43" s="56">
        <f t="shared" si="8"/>
        <v>39000</v>
      </c>
      <c r="I43" s="56">
        <f t="shared" si="9"/>
        <v>0</v>
      </c>
      <c r="J43" s="10">
        <f t="shared" si="10"/>
        <v>0</v>
      </c>
      <c r="K43" s="154" t="s">
        <v>20</v>
      </c>
      <c r="L43" s="154" t="s">
        <v>20</v>
      </c>
    </row>
    <row r="44" spans="1:12" ht="50" x14ac:dyDescent="0.4">
      <c r="A44" s="131"/>
      <c r="B44" s="155" t="s">
        <v>62</v>
      </c>
      <c r="C44" s="156" t="s">
        <v>26</v>
      </c>
      <c r="D44" s="157">
        <f>5000</f>
        <v>5000</v>
      </c>
      <c r="E44" s="158">
        <v>0</v>
      </c>
      <c r="F44" s="158">
        <v>0</v>
      </c>
      <c r="G44" s="158">
        <v>0</v>
      </c>
      <c r="H44" s="9">
        <f t="shared" si="8"/>
        <v>5000</v>
      </c>
      <c r="I44" s="9">
        <f t="shared" si="9"/>
        <v>0</v>
      </c>
      <c r="J44" s="161">
        <f t="shared" si="10"/>
        <v>0</v>
      </c>
      <c r="K44" s="156"/>
      <c r="L44" s="156"/>
    </row>
    <row r="45" spans="1:12" ht="50" x14ac:dyDescent="0.4">
      <c r="A45" s="101"/>
      <c r="B45" s="162" t="s">
        <v>63</v>
      </c>
      <c r="C45" s="163" t="s">
        <v>26</v>
      </c>
      <c r="D45" s="164">
        <f>24000</f>
        <v>24000</v>
      </c>
      <c r="E45" s="163">
        <v>0</v>
      </c>
      <c r="F45" s="163">
        <v>0</v>
      </c>
      <c r="G45" s="163">
        <v>0</v>
      </c>
      <c r="H45" s="9">
        <f t="shared" si="8"/>
        <v>24000</v>
      </c>
      <c r="I45" s="9">
        <f t="shared" si="9"/>
        <v>0</v>
      </c>
      <c r="J45" s="161">
        <f t="shared" si="10"/>
        <v>0</v>
      </c>
      <c r="K45" s="96"/>
      <c r="L45" s="96"/>
    </row>
    <row r="46" spans="1:12" ht="25" x14ac:dyDescent="0.4">
      <c r="A46" s="101"/>
      <c r="B46" s="166" t="s">
        <v>64</v>
      </c>
      <c r="C46" s="109" t="s">
        <v>26</v>
      </c>
      <c r="D46" s="110">
        <v>10000</v>
      </c>
      <c r="E46" s="109">
        <v>0</v>
      </c>
      <c r="F46" s="109">
        <v>0</v>
      </c>
      <c r="G46" s="109">
        <v>0</v>
      </c>
      <c r="H46" s="20">
        <f t="shared" si="8"/>
        <v>10000</v>
      </c>
      <c r="I46" s="20">
        <f t="shared" si="9"/>
        <v>0</v>
      </c>
      <c r="J46" s="22">
        <f t="shared" si="10"/>
        <v>0</v>
      </c>
      <c r="K46" s="16"/>
      <c r="L46" s="16"/>
    </row>
    <row r="47" spans="1:12" ht="24" x14ac:dyDescent="0.4">
      <c r="A47" s="167">
        <v>9</v>
      </c>
      <c r="B47" s="246" t="s">
        <v>65</v>
      </c>
      <c r="C47" s="247"/>
      <c r="D47" s="168">
        <f>SUM(D48:D51)</f>
        <v>37500</v>
      </c>
      <c r="E47" s="204">
        <f t="shared" ref="E47:G47" si="12">SUM(E48:E51)</f>
        <v>0</v>
      </c>
      <c r="F47" s="204">
        <f t="shared" si="12"/>
        <v>0</v>
      </c>
      <c r="G47" s="204">
        <f t="shared" si="12"/>
        <v>0</v>
      </c>
      <c r="H47" s="169">
        <f t="shared" si="8"/>
        <v>37500</v>
      </c>
      <c r="I47" s="169">
        <f t="shared" si="9"/>
        <v>0</v>
      </c>
      <c r="J47" s="170">
        <f t="shared" si="10"/>
        <v>0</v>
      </c>
      <c r="K47" s="171" t="s">
        <v>20</v>
      </c>
      <c r="L47" s="172" t="s">
        <v>20</v>
      </c>
    </row>
    <row r="48" spans="1:12" ht="25" x14ac:dyDescent="0.4">
      <c r="A48" s="131"/>
      <c r="B48" s="14" t="s">
        <v>72</v>
      </c>
      <c r="C48" s="16" t="s">
        <v>26</v>
      </c>
      <c r="D48" s="110">
        <v>7500</v>
      </c>
      <c r="E48" s="109">
        <v>0</v>
      </c>
      <c r="F48" s="109">
        <v>0</v>
      </c>
      <c r="G48" s="109">
        <v>0</v>
      </c>
      <c r="H48" s="26">
        <f t="shared" si="8"/>
        <v>7500</v>
      </c>
      <c r="I48" s="26">
        <f t="shared" si="9"/>
        <v>0</v>
      </c>
      <c r="J48" s="27">
        <f t="shared" si="10"/>
        <v>0</v>
      </c>
      <c r="K48" s="16"/>
      <c r="L48" s="16"/>
    </row>
    <row r="49" spans="1:12" ht="25" x14ac:dyDescent="0.4">
      <c r="A49" s="101"/>
      <c r="B49" s="166" t="s">
        <v>73</v>
      </c>
      <c r="C49" s="109" t="s">
        <v>26</v>
      </c>
      <c r="D49" s="110">
        <v>18000</v>
      </c>
      <c r="E49" s="109">
        <v>0</v>
      </c>
      <c r="F49" s="109">
        <v>0</v>
      </c>
      <c r="G49" s="109">
        <v>0</v>
      </c>
      <c r="H49" s="26">
        <f t="shared" si="8"/>
        <v>18000</v>
      </c>
      <c r="I49" s="26">
        <f t="shared" si="9"/>
        <v>0</v>
      </c>
      <c r="J49" s="27">
        <f t="shared" si="10"/>
        <v>0</v>
      </c>
      <c r="K49" s="16"/>
      <c r="L49" s="16"/>
    </row>
    <row r="50" spans="1:12" ht="25" x14ac:dyDescent="0.4">
      <c r="A50" s="101"/>
      <c r="B50" s="166" t="s">
        <v>74</v>
      </c>
      <c r="C50" s="109" t="s">
        <v>26</v>
      </c>
      <c r="D50" s="110">
        <v>12000</v>
      </c>
      <c r="E50" s="109">
        <v>0</v>
      </c>
      <c r="F50" s="109">
        <v>0</v>
      </c>
      <c r="G50" s="109">
        <v>0</v>
      </c>
      <c r="H50" s="26">
        <f t="shared" si="8"/>
        <v>12000</v>
      </c>
      <c r="I50" s="26">
        <f t="shared" si="9"/>
        <v>0</v>
      </c>
      <c r="J50" s="27">
        <f t="shared" si="10"/>
        <v>0</v>
      </c>
      <c r="K50" s="16"/>
      <c r="L50" s="16"/>
    </row>
    <row r="51" spans="1:12" ht="24" x14ac:dyDescent="0.4">
      <c r="A51" s="174"/>
      <c r="B51" s="162"/>
      <c r="C51" s="163"/>
      <c r="D51" s="164"/>
      <c r="E51" s="163"/>
      <c r="F51" s="163"/>
      <c r="G51" s="163"/>
      <c r="H51" s="56"/>
      <c r="I51" s="56"/>
      <c r="J51" s="57"/>
      <c r="K51" s="96"/>
      <c r="L51" s="96"/>
    </row>
    <row r="52" spans="1:12" ht="24" x14ac:dyDescent="0.4">
      <c r="A52" s="240" t="s">
        <v>66</v>
      </c>
      <c r="B52" s="241"/>
      <c r="C52" s="175"/>
      <c r="D52" s="176">
        <f>D47+D43+D42+D39+D35+D30+D26+D25+D7</f>
        <v>2601807</v>
      </c>
      <c r="E52" s="205">
        <v>0</v>
      </c>
      <c r="F52" s="206">
        <v>0</v>
      </c>
      <c r="G52" s="206">
        <v>0</v>
      </c>
      <c r="H52" s="176">
        <f t="shared" si="8"/>
        <v>1681829.54</v>
      </c>
      <c r="I52" s="176">
        <f>I8+I9+I10+I11+I17+I18+I19+I20+I21+I22+I23+I24+I25+I30+I38+I40+I41+I42+I44+I46+I28+I29</f>
        <v>919977.46</v>
      </c>
      <c r="J52" s="178">
        <f t="shared" si="10"/>
        <v>35.359173835722636</v>
      </c>
      <c r="K52" s="179"/>
      <c r="L52" s="179"/>
    </row>
    <row r="53" spans="1:12" ht="24" x14ac:dyDescent="0.4">
      <c r="A53" s="180"/>
      <c r="B53" s="180"/>
      <c r="C53" s="134"/>
      <c r="D53" s="180"/>
      <c r="E53" s="134"/>
      <c r="F53" s="134"/>
      <c r="G53" s="134"/>
      <c r="H53" s="180"/>
      <c r="I53" s="180"/>
      <c r="J53" s="181"/>
      <c r="K53" s="50"/>
    </row>
    <row r="54" spans="1:12" ht="24" x14ac:dyDescent="0.4">
      <c r="A54" s="180"/>
      <c r="B54" s="182"/>
      <c r="C54" s="180"/>
      <c r="D54" s="180"/>
      <c r="E54" s="134"/>
      <c r="F54" s="134"/>
      <c r="G54" s="134"/>
      <c r="H54" s="180"/>
      <c r="I54" s="180"/>
      <c r="J54" s="180"/>
      <c r="K54" s="50"/>
    </row>
    <row r="55" spans="1:12" ht="36" customHeight="1" x14ac:dyDescent="0.4">
      <c r="A55" s="180"/>
      <c r="B55" s="183"/>
      <c r="C55" s="183"/>
      <c r="D55" s="183"/>
      <c r="E55" s="207"/>
      <c r="F55" s="207"/>
      <c r="G55" s="207"/>
      <c r="H55" s="183"/>
      <c r="I55" s="183"/>
      <c r="J55" s="183"/>
      <c r="K55" s="183"/>
      <c r="L55" s="183"/>
    </row>
    <row r="56" spans="1:12" ht="36" customHeight="1" x14ac:dyDescent="0.4">
      <c r="A56" s="180"/>
      <c r="B56" s="183"/>
      <c r="D56" s="183"/>
      <c r="E56" s="207"/>
      <c r="F56" s="207"/>
      <c r="G56" s="207"/>
      <c r="H56" s="183"/>
      <c r="I56" s="183"/>
      <c r="J56" s="183"/>
      <c r="K56" s="183"/>
      <c r="L56" s="183"/>
    </row>
    <row r="57" spans="1:12" ht="24" x14ac:dyDescent="0.4">
      <c r="A57" s="180"/>
      <c r="B57" s="182"/>
      <c r="C57" s="183"/>
      <c r="D57" s="180"/>
      <c r="E57" s="134"/>
      <c r="F57" s="134"/>
      <c r="G57" s="134"/>
      <c r="H57" s="180"/>
      <c r="I57" s="180"/>
      <c r="J57" s="182"/>
      <c r="K57" s="180"/>
      <c r="L57" s="180"/>
    </row>
    <row r="58" spans="1:12" ht="24" x14ac:dyDescent="0.4">
      <c r="A58" s="180"/>
      <c r="B58" s="180"/>
      <c r="C58" s="180"/>
      <c r="D58" s="180"/>
      <c r="E58" s="134"/>
      <c r="F58" s="134"/>
      <c r="G58" s="134"/>
      <c r="H58" s="180"/>
      <c r="I58" s="180"/>
      <c r="J58" s="180"/>
      <c r="K58" s="180"/>
      <c r="L58" s="180"/>
    </row>
    <row r="59" spans="1:12" ht="24" x14ac:dyDescent="0.4">
      <c r="A59" s="180"/>
      <c r="B59" s="180"/>
      <c r="C59" s="180"/>
      <c r="D59" s="180"/>
      <c r="E59" s="134"/>
      <c r="F59" s="134"/>
      <c r="G59" s="134"/>
      <c r="H59" s="180"/>
      <c r="I59" s="180"/>
      <c r="J59" s="180"/>
      <c r="K59" s="180"/>
      <c r="L59" s="180"/>
    </row>
    <row r="60" spans="1:12" ht="24" x14ac:dyDescent="0.4">
      <c r="A60" s="180"/>
      <c r="B60" s="180"/>
      <c r="C60" s="180"/>
      <c r="D60" s="180"/>
      <c r="E60" s="134"/>
      <c r="F60" s="134"/>
      <c r="G60" s="134"/>
      <c r="H60" s="180"/>
      <c r="I60" s="180"/>
      <c r="J60" s="180"/>
      <c r="K60" s="180"/>
      <c r="L60" s="180"/>
    </row>
    <row r="61" spans="1:12" ht="24" x14ac:dyDescent="0.4">
      <c r="A61" s="180"/>
      <c r="B61" s="180"/>
      <c r="C61" s="180"/>
      <c r="D61" s="180"/>
      <c r="E61" s="134"/>
      <c r="F61" s="134"/>
      <c r="G61" s="134"/>
      <c r="H61" s="180"/>
      <c r="I61" s="180"/>
      <c r="J61" s="180"/>
      <c r="K61" s="50"/>
    </row>
    <row r="62" spans="1:12" ht="24" x14ac:dyDescent="0.4">
      <c r="A62" s="180"/>
      <c r="B62" s="180"/>
      <c r="C62" s="180"/>
      <c r="D62" s="180"/>
      <c r="E62" s="134"/>
      <c r="F62" s="134"/>
      <c r="G62" s="134"/>
      <c r="H62" s="180"/>
      <c r="I62" s="180"/>
      <c r="J62" s="182"/>
      <c r="K62" s="180"/>
      <c r="L62" s="180"/>
    </row>
    <row r="63" spans="1:12" ht="24" x14ac:dyDescent="0.4">
      <c r="A63" s="180"/>
      <c r="B63" s="180"/>
      <c r="C63" s="180"/>
      <c r="D63" s="180"/>
      <c r="E63" s="134"/>
      <c r="F63" s="208" t="s">
        <v>67</v>
      </c>
      <c r="G63" s="134"/>
      <c r="H63" s="180"/>
      <c r="I63" s="180"/>
      <c r="J63" s="180"/>
    </row>
    <row r="64" spans="1:12" ht="24" x14ac:dyDescent="0.4">
      <c r="A64" s="180"/>
      <c r="B64" s="180"/>
      <c r="C64" s="180"/>
      <c r="D64" s="180"/>
      <c r="E64" s="134"/>
      <c r="F64" s="134"/>
      <c r="G64" s="134"/>
      <c r="H64" s="180"/>
      <c r="I64" s="180"/>
      <c r="J64" s="180"/>
    </row>
    <row r="65" spans="1:11" ht="24" x14ac:dyDescent="0.4">
      <c r="A65" s="180"/>
      <c r="B65" s="180"/>
      <c r="C65" s="180"/>
      <c r="D65" s="180"/>
      <c r="E65" s="134"/>
      <c r="H65" s="180"/>
      <c r="I65" s="180"/>
      <c r="J65" s="180"/>
      <c r="K65" s="50"/>
    </row>
    <row r="66" spans="1:11" ht="24" x14ac:dyDescent="0.4">
      <c r="A66" s="180"/>
      <c r="B66" s="180"/>
      <c r="C66" s="180"/>
      <c r="D66" s="180"/>
      <c r="E66" s="134"/>
      <c r="H66" s="180"/>
      <c r="I66" s="180"/>
      <c r="J66" s="180"/>
      <c r="K66" s="50"/>
    </row>
    <row r="67" spans="1:11" ht="24" x14ac:dyDescent="0.4">
      <c r="A67" s="180"/>
      <c r="B67" s="180"/>
      <c r="C67" s="180"/>
      <c r="D67" s="180"/>
      <c r="E67" s="134"/>
      <c r="H67" s="180"/>
      <c r="I67" s="180"/>
      <c r="J67" s="180"/>
      <c r="K67" s="50"/>
    </row>
  </sheetData>
  <mergeCells count="18">
    <mergeCell ref="A52:B52"/>
    <mergeCell ref="K5:K6"/>
    <mergeCell ref="L5:L6"/>
    <mergeCell ref="B7:C7"/>
    <mergeCell ref="B30:C30"/>
    <mergeCell ref="B43:C43"/>
    <mergeCell ref="B47:C47"/>
    <mergeCell ref="A1:L1"/>
    <mergeCell ref="A2:L2"/>
    <mergeCell ref="A3:L3"/>
    <mergeCell ref="A5:A6"/>
    <mergeCell ref="B5:B6"/>
    <mergeCell ref="D5:D6"/>
    <mergeCell ref="H5:H6"/>
    <mergeCell ref="I5:I6"/>
    <mergeCell ref="J5:J6"/>
    <mergeCell ref="E5:G5"/>
    <mergeCell ref="C5:C6"/>
  </mergeCells>
  <pageMargins left="0.70866141732283472" right="0.70866141732283472" top="0.74803149606299213" bottom="0.74803149606299213" header="0.31496062992125984" footer="0.31496062992125984"/>
  <pageSetup paperSize="9" scale="61" fitToHeight="10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89FB-7583-D34E-943B-B6B2279F2D8C}">
  <sheetPr>
    <outlinePr summaryBelow="0" summaryRight="0"/>
    <pageSetUpPr fitToPage="1"/>
  </sheetPr>
  <dimension ref="A1:Y53"/>
  <sheetViews>
    <sheetView tabSelected="1" workbookViewId="0">
      <pane xSplit="3" ySplit="6" topLeftCell="D7" activePane="bottomRight" state="frozen"/>
      <selection activeCell="B2" sqref="B2"/>
      <selection pane="topRight" activeCell="B2" sqref="B2"/>
      <selection pane="bottomLeft" activeCell="B2" sqref="B2"/>
      <selection pane="bottomRight" activeCell="I47" sqref="I47"/>
    </sheetView>
  </sheetViews>
  <sheetFormatPr baseColWidth="10" defaultColWidth="12.6640625" defaultRowHeight="15.75" customHeight="1" x14ac:dyDescent="0.3"/>
  <cols>
    <col min="1" max="1" width="5.6640625" style="2" customWidth="1"/>
    <col min="2" max="2" width="46.1640625" style="2" customWidth="1"/>
    <col min="3" max="3" width="41.83203125" style="2" customWidth="1"/>
    <col min="4" max="4" width="11.1640625" style="2" customWidth="1"/>
    <col min="5" max="5" width="12.83203125" style="2" customWidth="1"/>
    <col min="6" max="8" width="10.33203125" style="2" customWidth="1"/>
    <col min="9" max="9" width="12.1640625" style="2" customWidth="1"/>
    <col min="10" max="10" width="12.83203125" style="2" customWidth="1"/>
    <col min="11" max="11" width="7.6640625" style="2" customWidth="1"/>
    <col min="12" max="12" width="12.1640625" style="2" customWidth="1"/>
    <col min="13" max="13" width="10.6640625" style="2" customWidth="1"/>
    <col min="14" max="16384" width="12.6640625" style="2"/>
  </cols>
  <sheetData>
    <row r="1" spans="1:13" ht="24" x14ac:dyDescent="0.4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3" ht="24" x14ac:dyDescent="0.4">
      <c r="A2" s="226" t="s">
        <v>69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</row>
    <row r="3" spans="1:13" ht="24" x14ac:dyDescent="0.4">
      <c r="A3" s="227" t="s">
        <v>71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</row>
    <row r="4" spans="1:13" ht="24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</row>
    <row r="5" spans="1:13" ht="24" x14ac:dyDescent="0.4">
      <c r="A5" s="228" t="s">
        <v>2</v>
      </c>
      <c r="B5" s="228" t="s">
        <v>3</v>
      </c>
      <c r="C5" s="228" t="s">
        <v>4</v>
      </c>
      <c r="D5" s="234" t="s">
        <v>5</v>
      </c>
      <c r="E5" s="250" t="s">
        <v>6</v>
      </c>
      <c r="F5" s="251"/>
      <c r="G5" s="251"/>
      <c r="H5" s="252"/>
      <c r="I5" s="231" t="s">
        <v>7</v>
      </c>
      <c r="J5" s="228" t="s">
        <v>8</v>
      </c>
      <c r="K5" s="234" t="s">
        <v>9</v>
      </c>
      <c r="L5" s="253" t="s">
        <v>10</v>
      </c>
      <c r="M5" s="228" t="s">
        <v>11</v>
      </c>
    </row>
    <row r="6" spans="1:13" ht="50" x14ac:dyDescent="0.4">
      <c r="A6" s="229"/>
      <c r="B6" s="229"/>
      <c r="C6" s="239"/>
      <c r="D6" s="229"/>
      <c r="E6" s="210" t="s">
        <v>70</v>
      </c>
      <c r="F6" s="4" t="s">
        <v>15</v>
      </c>
      <c r="G6" s="4" t="s">
        <v>16</v>
      </c>
      <c r="H6" s="4" t="s">
        <v>17</v>
      </c>
      <c r="I6" s="248"/>
      <c r="J6" s="249"/>
      <c r="K6" s="235"/>
      <c r="L6" s="254"/>
      <c r="M6" s="255"/>
    </row>
    <row r="7" spans="1:13" ht="24" x14ac:dyDescent="0.3">
      <c r="A7" s="5">
        <v>1</v>
      </c>
      <c r="B7" s="242" t="s">
        <v>18</v>
      </c>
      <c r="C7" s="243"/>
      <c r="D7" s="6">
        <f>SUM(D8:D24)</f>
        <v>2308000</v>
      </c>
      <c r="E7" s="9">
        <v>909977.46</v>
      </c>
      <c r="F7" s="8">
        <f>SUM(F8:F24)</f>
        <v>348948.25</v>
      </c>
      <c r="G7" s="8">
        <f>SUM(G8:G24)</f>
        <v>315994.23999999999</v>
      </c>
      <c r="H7" s="8">
        <f>SUM(H8:H24)</f>
        <v>360482.56</v>
      </c>
      <c r="I7" s="9">
        <f>D7-J7</f>
        <v>738519.12000000011</v>
      </c>
      <c r="J7" s="9">
        <f>SUM(J8:J24)</f>
        <v>1569480.88</v>
      </c>
      <c r="K7" s="10">
        <f>J7*100/D7</f>
        <v>68.001771230502598</v>
      </c>
      <c r="L7" s="5" t="s">
        <v>20</v>
      </c>
      <c r="M7" s="11" t="s">
        <v>20</v>
      </c>
    </row>
    <row r="8" spans="1:13" ht="75" x14ac:dyDescent="0.4">
      <c r="A8" s="12"/>
      <c r="B8" s="13" t="s">
        <v>21</v>
      </c>
      <c r="C8" s="14" t="s">
        <v>22</v>
      </c>
      <c r="D8" s="15">
        <f>46200</f>
        <v>46200</v>
      </c>
      <c r="E8" s="18">
        <v>46200</v>
      </c>
      <c r="F8" s="187">
        <v>0</v>
      </c>
      <c r="G8" s="224">
        <v>0</v>
      </c>
      <c r="H8" s="221">
        <v>0</v>
      </c>
      <c r="I8" s="20">
        <f>D8-J8</f>
        <v>0</v>
      </c>
      <c r="J8" s="21">
        <f>SUM(E8:H8)</f>
        <v>46200</v>
      </c>
      <c r="K8" s="22">
        <f>J8*100/D8</f>
        <v>100</v>
      </c>
      <c r="L8" s="16"/>
      <c r="M8" s="23"/>
    </row>
    <row r="9" spans="1:13" ht="24" x14ac:dyDescent="0.4">
      <c r="A9" s="12"/>
      <c r="B9" s="13" t="s">
        <v>23</v>
      </c>
      <c r="C9" s="24" t="s">
        <v>24</v>
      </c>
      <c r="D9" s="15">
        <f>6200</f>
        <v>6200</v>
      </c>
      <c r="E9" s="25">
        <v>6200</v>
      </c>
      <c r="F9" s="16">
        <v>0</v>
      </c>
      <c r="G9" s="50">
        <v>0</v>
      </c>
      <c r="H9" s="135">
        <v>0</v>
      </c>
      <c r="I9" s="26">
        <f>D9-J9</f>
        <v>0</v>
      </c>
      <c r="J9" s="21">
        <f>SUM(E9:H9)</f>
        <v>6200</v>
      </c>
      <c r="K9" s="27">
        <f>J9*100/D9</f>
        <v>100</v>
      </c>
      <c r="L9" s="16"/>
      <c r="M9" s="16"/>
    </row>
    <row r="10" spans="1:13" ht="24" x14ac:dyDescent="0.4">
      <c r="A10" s="12"/>
      <c r="B10" s="13" t="s">
        <v>25</v>
      </c>
      <c r="C10" s="24" t="s">
        <v>26</v>
      </c>
      <c r="D10" s="15">
        <f>4400</f>
        <v>4400</v>
      </c>
      <c r="E10" s="25">
        <v>4400</v>
      </c>
      <c r="F10" s="16">
        <v>0</v>
      </c>
      <c r="G10" s="50">
        <v>0</v>
      </c>
      <c r="H10" s="135">
        <v>0</v>
      </c>
      <c r="I10" s="26">
        <f>D10-J10</f>
        <v>0</v>
      </c>
      <c r="J10" s="21">
        <f>SUM(E10:H10)</f>
        <v>4400</v>
      </c>
      <c r="K10" s="27">
        <f>J10*100/D10</f>
        <v>100</v>
      </c>
      <c r="L10" s="16"/>
      <c r="M10" s="16"/>
    </row>
    <row r="11" spans="1:13" ht="25" x14ac:dyDescent="0.4">
      <c r="A11" s="12"/>
      <c r="B11" s="13" t="s">
        <v>27</v>
      </c>
      <c r="C11" s="28" t="s">
        <v>28</v>
      </c>
      <c r="D11" s="29">
        <f>804000</f>
        <v>804000</v>
      </c>
      <c r="E11" s="32">
        <v>325885.45999999996</v>
      </c>
      <c r="F11" s="31">
        <f>38160+52588.72+20+20400</f>
        <v>111168.72</v>
      </c>
      <c r="G11" s="33">
        <f>38220+45482.48+2500+28000</f>
        <v>114202.48000000001</v>
      </c>
      <c r="H11" s="34">
        <f>9500+38220+52520.43+37650</f>
        <v>137890.43</v>
      </c>
      <c r="I11" s="35">
        <f>D11-J11</f>
        <v>114852.91000000015</v>
      </c>
      <c r="J11" s="36">
        <f>SUM(E11:H11)</f>
        <v>689147.08999999985</v>
      </c>
      <c r="K11" s="37">
        <f>J11*100/D11</f>
        <v>85.714812189054712</v>
      </c>
      <c r="L11" s="16"/>
      <c r="M11" s="16"/>
    </row>
    <row r="12" spans="1:13" ht="25" x14ac:dyDescent="0.4">
      <c r="A12" s="12"/>
      <c r="B12" s="13"/>
      <c r="C12" s="38" t="s">
        <v>29</v>
      </c>
      <c r="D12" s="186">
        <v>0</v>
      </c>
      <c r="E12" s="190">
        <v>0</v>
      </c>
      <c r="F12" s="41">
        <v>40880</v>
      </c>
      <c r="G12" s="42">
        <v>38160</v>
      </c>
      <c r="H12" s="43">
        <v>38220</v>
      </c>
      <c r="I12" s="44"/>
      <c r="J12" s="45"/>
      <c r="K12" s="46"/>
      <c r="L12" s="16"/>
      <c r="M12" s="16"/>
    </row>
    <row r="13" spans="1:13" ht="25" x14ac:dyDescent="0.4">
      <c r="A13" s="12"/>
      <c r="B13" s="13"/>
      <c r="C13" s="38" t="s">
        <v>30</v>
      </c>
      <c r="D13" s="186">
        <v>0</v>
      </c>
      <c r="E13" s="190">
        <v>0</v>
      </c>
      <c r="F13" s="41">
        <v>52588.72</v>
      </c>
      <c r="G13" s="42">
        <v>45482.48</v>
      </c>
      <c r="H13" s="43">
        <v>52520.43</v>
      </c>
      <c r="I13" s="44"/>
      <c r="J13" s="45"/>
      <c r="K13" s="46"/>
      <c r="L13" s="16"/>
      <c r="M13" s="16"/>
    </row>
    <row r="14" spans="1:13" ht="25" x14ac:dyDescent="0.4">
      <c r="A14" s="12"/>
      <c r="B14" s="13"/>
      <c r="C14" s="38" t="s">
        <v>31</v>
      </c>
      <c r="D14" s="186">
        <v>0</v>
      </c>
      <c r="E14" s="190">
        <v>0</v>
      </c>
      <c r="F14" s="41">
        <v>20400</v>
      </c>
      <c r="G14" s="42">
        <v>28000</v>
      </c>
      <c r="H14" s="43">
        <v>37650</v>
      </c>
      <c r="I14" s="44"/>
      <c r="J14" s="45"/>
      <c r="K14" s="46"/>
      <c r="L14" s="16"/>
      <c r="M14" s="16"/>
    </row>
    <row r="15" spans="1:13" ht="25" x14ac:dyDescent="0.4">
      <c r="A15" s="12"/>
      <c r="B15" s="13"/>
      <c r="C15" s="38" t="s">
        <v>32</v>
      </c>
      <c r="D15" s="186">
        <v>0</v>
      </c>
      <c r="E15" s="190">
        <v>0</v>
      </c>
      <c r="F15" s="41">
        <v>20</v>
      </c>
      <c r="G15" s="42">
        <v>0</v>
      </c>
      <c r="H15" s="43">
        <v>0</v>
      </c>
      <c r="I15" s="44"/>
      <c r="J15" s="45"/>
      <c r="K15" s="46"/>
      <c r="L15" s="16"/>
      <c r="M15" s="16"/>
    </row>
    <row r="16" spans="1:13" ht="25" x14ac:dyDescent="0.4">
      <c r="A16" s="12"/>
      <c r="B16" s="13"/>
      <c r="C16" s="38" t="s">
        <v>33</v>
      </c>
      <c r="D16" s="186">
        <v>0</v>
      </c>
      <c r="E16" s="190">
        <v>0</v>
      </c>
      <c r="F16" s="41"/>
      <c r="G16" s="42">
        <v>2500</v>
      </c>
      <c r="H16" s="43">
        <v>9500</v>
      </c>
      <c r="I16" s="44"/>
      <c r="J16" s="45"/>
      <c r="K16" s="46"/>
      <c r="L16" s="16"/>
      <c r="M16" s="16"/>
    </row>
    <row r="17" spans="1:25" ht="24" x14ac:dyDescent="0.4">
      <c r="A17" s="12"/>
      <c r="B17" s="13" t="s">
        <v>34</v>
      </c>
      <c r="C17" s="24" t="s">
        <v>26</v>
      </c>
      <c r="D17" s="15">
        <f>87600</f>
        <v>87600</v>
      </c>
      <c r="E17" s="25">
        <v>1992</v>
      </c>
      <c r="F17" s="16">
        <v>0</v>
      </c>
      <c r="G17" s="50">
        <v>0</v>
      </c>
      <c r="H17" s="135">
        <v>0</v>
      </c>
      <c r="I17" s="26">
        <f t="shared" ref="I17:I26" si="0">D17-J17</f>
        <v>85608</v>
      </c>
      <c r="J17" s="21">
        <f t="shared" ref="J17:J26" si="1">SUM(E17:H17)</f>
        <v>1992</v>
      </c>
      <c r="K17" s="27">
        <f t="shared" ref="K17:K26" si="2">J17*100/D17</f>
        <v>2.2739726027397262</v>
      </c>
      <c r="L17" s="16"/>
      <c r="M17" s="16"/>
    </row>
    <row r="18" spans="1:25" ht="24" x14ac:dyDescent="0.4">
      <c r="A18" s="12"/>
      <c r="B18" s="13" t="s">
        <v>35</v>
      </c>
      <c r="C18" s="24" t="s">
        <v>26</v>
      </c>
      <c r="D18" s="15">
        <f>16000</f>
        <v>16000</v>
      </c>
      <c r="E18" s="191">
        <v>0</v>
      </c>
      <c r="F18" s="47">
        <v>16000</v>
      </c>
      <c r="G18" s="50">
        <v>0</v>
      </c>
      <c r="H18" s="135">
        <v>0</v>
      </c>
      <c r="I18" s="26">
        <f t="shared" si="0"/>
        <v>0</v>
      </c>
      <c r="J18" s="21">
        <f t="shared" si="1"/>
        <v>16000</v>
      </c>
      <c r="K18" s="27">
        <f t="shared" si="2"/>
        <v>100</v>
      </c>
      <c r="L18" s="16"/>
      <c r="M18" s="16"/>
    </row>
    <row r="19" spans="1:25" ht="75" x14ac:dyDescent="0.4">
      <c r="A19" s="12"/>
      <c r="B19" s="13" t="s">
        <v>36</v>
      </c>
      <c r="C19" s="14" t="s">
        <v>37</v>
      </c>
      <c r="D19" s="15">
        <f>35500</f>
        <v>35500</v>
      </c>
      <c r="E19" s="25">
        <v>19000</v>
      </c>
      <c r="F19" s="17">
        <v>9500</v>
      </c>
      <c r="G19" s="17">
        <v>7000</v>
      </c>
      <c r="H19" s="224">
        <v>0</v>
      </c>
      <c r="I19" s="26">
        <f t="shared" si="0"/>
        <v>0</v>
      </c>
      <c r="J19" s="21">
        <f t="shared" si="1"/>
        <v>35500</v>
      </c>
      <c r="K19" s="27">
        <f t="shared" si="2"/>
        <v>100</v>
      </c>
      <c r="L19" s="16"/>
      <c r="M19" s="16"/>
    </row>
    <row r="20" spans="1:25" ht="24" x14ac:dyDescent="0.4">
      <c r="A20" s="12"/>
      <c r="B20" s="13" t="s">
        <v>38</v>
      </c>
      <c r="C20" s="24" t="s">
        <v>26</v>
      </c>
      <c r="D20" s="15">
        <f>44700</f>
        <v>44700</v>
      </c>
      <c r="E20" s="49">
        <v>44700</v>
      </c>
      <c r="F20" s="187">
        <v>0</v>
      </c>
      <c r="G20" s="224">
        <v>0</v>
      </c>
      <c r="H20" s="213">
        <v>0</v>
      </c>
      <c r="I20" s="26">
        <f t="shared" si="0"/>
        <v>0</v>
      </c>
      <c r="J20" s="21">
        <f t="shared" si="1"/>
        <v>44700</v>
      </c>
      <c r="K20" s="27">
        <f t="shared" si="2"/>
        <v>100</v>
      </c>
      <c r="L20" s="16"/>
      <c r="M20" s="16"/>
    </row>
    <row r="21" spans="1:25" ht="24" x14ac:dyDescent="0.4">
      <c r="A21" s="12"/>
      <c r="B21" s="13" t="s">
        <v>39</v>
      </c>
      <c r="C21" s="24" t="s">
        <v>26</v>
      </c>
      <c r="D21" s="15">
        <f>1011300</f>
        <v>1011300</v>
      </c>
      <c r="E21" s="49">
        <v>209500</v>
      </c>
      <c r="F21" s="19">
        <v>98390.81</v>
      </c>
      <c r="G21" s="19">
        <v>80649.279999999999</v>
      </c>
      <c r="H21" s="19">
        <v>84701.7</v>
      </c>
      <c r="I21" s="26">
        <f t="shared" si="0"/>
        <v>538058.21</v>
      </c>
      <c r="J21" s="21">
        <f t="shared" si="1"/>
        <v>473241.79</v>
      </c>
      <c r="K21" s="27">
        <f t="shared" si="2"/>
        <v>46.795391080787105</v>
      </c>
      <c r="L21" s="16"/>
      <c r="M21" s="16"/>
    </row>
    <row r="22" spans="1:25" ht="24" x14ac:dyDescent="0.4">
      <c r="A22" s="12"/>
      <c r="B22" s="13" t="s">
        <v>40</v>
      </c>
      <c r="C22" s="24" t="s">
        <v>26</v>
      </c>
      <c r="D22" s="15">
        <f>86400</f>
        <v>86400</v>
      </c>
      <c r="E22" s="49">
        <v>86400</v>
      </c>
      <c r="F22" s="187">
        <v>0</v>
      </c>
      <c r="G22" s="224">
        <v>0</v>
      </c>
      <c r="H22" s="213">
        <v>0</v>
      </c>
      <c r="I22" s="26">
        <f t="shared" si="0"/>
        <v>0</v>
      </c>
      <c r="J22" s="21">
        <f t="shared" si="1"/>
        <v>86400</v>
      </c>
      <c r="K22" s="27">
        <f t="shared" si="2"/>
        <v>100</v>
      </c>
      <c r="L22" s="16"/>
      <c r="M22" s="16"/>
    </row>
    <row r="23" spans="1:25" ht="24" x14ac:dyDescent="0.4">
      <c r="A23" s="12"/>
      <c r="B23" s="13" t="s">
        <v>41</v>
      </c>
      <c r="C23" s="24" t="s">
        <v>26</v>
      </c>
      <c r="D23" s="15">
        <f>38200</f>
        <v>38200</v>
      </c>
      <c r="E23" s="49">
        <v>38200</v>
      </c>
      <c r="F23" s="187">
        <v>0</v>
      </c>
      <c r="G23" s="224">
        <v>0</v>
      </c>
      <c r="H23" s="213">
        <v>0</v>
      </c>
      <c r="I23" s="26">
        <f t="shared" si="0"/>
        <v>0</v>
      </c>
      <c r="J23" s="21">
        <f t="shared" si="1"/>
        <v>38200</v>
      </c>
      <c r="K23" s="27">
        <f t="shared" si="2"/>
        <v>100</v>
      </c>
      <c r="L23" s="16"/>
      <c r="M23" s="16"/>
    </row>
    <row r="24" spans="1:25" ht="24" x14ac:dyDescent="0.4">
      <c r="A24" s="51"/>
      <c r="B24" s="52" t="s">
        <v>42</v>
      </c>
      <c r="C24" s="53" t="s">
        <v>26</v>
      </c>
      <c r="D24" s="54">
        <v>127500</v>
      </c>
      <c r="E24" s="55">
        <v>127500</v>
      </c>
      <c r="F24" s="187">
        <v>0</v>
      </c>
      <c r="G24" s="224">
        <v>0</v>
      </c>
      <c r="H24" s="213">
        <v>0</v>
      </c>
      <c r="I24" s="56">
        <f t="shared" si="0"/>
        <v>0</v>
      </c>
      <c r="J24" s="21">
        <f t="shared" si="1"/>
        <v>127500</v>
      </c>
      <c r="K24" s="57">
        <f t="shared" si="2"/>
        <v>100</v>
      </c>
      <c r="L24" s="16"/>
      <c r="M24" s="16"/>
    </row>
    <row r="25" spans="1:25" ht="50" x14ac:dyDescent="0.3">
      <c r="A25" s="58">
        <v>2</v>
      </c>
      <c r="B25" s="59" t="s">
        <v>43</v>
      </c>
      <c r="C25" s="60" t="s">
        <v>26</v>
      </c>
      <c r="D25" s="61">
        <v>60000</v>
      </c>
      <c r="E25" s="64">
        <v>10000</v>
      </c>
      <c r="F25" s="65">
        <v>12500</v>
      </c>
      <c r="G25" s="65">
        <v>12500</v>
      </c>
      <c r="H25" s="66">
        <v>12500</v>
      </c>
      <c r="I25" s="9">
        <f t="shared" si="0"/>
        <v>12500</v>
      </c>
      <c r="J25" s="9">
        <f t="shared" si="1"/>
        <v>47500</v>
      </c>
      <c r="K25" s="10">
        <f t="shared" si="2"/>
        <v>79.166666666666671</v>
      </c>
      <c r="L25" s="67" t="s">
        <v>20</v>
      </c>
      <c r="M25" s="67" t="s">
        <v>20</v>
      </c>
    </row>
    <row r="26" spans="1:25" ht="24" x14ac:dyDescent="0.3">
      <c r="A26" s="68">
        <v>3</v>
      </c>
      <c r="B26" s="69" t="s">
        <v>44</v>
      </c>
      <c r="C26" s="70"/>
      <c r="D26" s="71">
        <f>D28+D29</f>
        <v>15000</v>
      </c>
      <c r="E26" s="72" t="s">
        <v>19</v>
      </c>
      <c r="F26" s="73">
        <v>3190</v>
      </c>
      <c r="G26" s="73">
        <v>3100</v>
      </c>
      <c r="H26" s="73">
        <v>8200</v>
      </c>
      <c r="I26" s="20">
        <f t="shared" si="0"/>
        <v>510</v>
      </c>
      <c r="J26" s="20">
        <f t="shared" si="1"/>
        <v>14490</v>
      </c>
      <c r="K26" s="74">
        <f t="shared" si="2"/>
        <v>96.6</v>
      </c>
      <c r="L26" s="58" t="s">
        <v>20</v>
      </c>
      <c r="M26" s="58" t="s">
        <v>20</v>
      </c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</row>
    <row r="27" spans="1:25" ht="24" x14ac:dyDescent="0.3">
      <c r="A27" s="76"/>
      <c r="B27" s="77" t="s">
        <v>45</v>
      </c>
      <c r="C27" s="70"/>
      <c r="D27" s="58"/>
      <c r="E27" s="72"/>
      <c r="F27" s="58"/>
      <c r="G27" s="58"/>
      <c r="H27" s="58"/>
      <c r="I27" s="78"/>
      <c r="J27" s="78"/>
      <c r="K27" s="78"/>
      <c r="L27" s="58"/>
      <c r="M27" s="58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</row>
    <row r="28" spans="1:25" ht="24" x14ac:dyDescent="0.4">
      <c r="A28" s="79"/>
      <c r="B28" s="80" t="s">
        <v>46</v>
      </c>
      <c r="C28" s="81"/>
      <c r="D28" s="82">
        <f>8200</f>
        <v>8200</v>
      </c>
      <c r="E28" s="85">
        <v>0</v>
      </c>
      <c r="F28" s="84">
        <v>0</v>
      </c>
      <c r="G28" s="84">
        <v>0</v>
      </c>
      <c r="H28" s="86">
        <v>8200</v>
      </c>
      <c r="I28" s="20">
        <f t="shared" ref="I28:I35" si="3">D28-J28</f>
        <v>0</v>
      </c>
      <c r="J28" s="20">
        <f t="shared" ref="J28:J35" si="4">SUM(E28:H28)</f>
        <v>8200</v>
      </c>
      <c r="K28" s="27">
        <f t="shared" ref="K28:K35" si="5">J28*100/D28</f>
        <v>100</v>
      </c>
      <c r="L28" s="87"/>
      <c r="M28" s="87"/>
    </row>
    <row r="29" spans="1:25" ht="24" x14ac:dyDescent="0.4">
      <c r="A29" s="88"/>
      <c r="B29" s="89" t="s">
        <v>47</v>
      </c>
      <c r="C29" s="90"/>
      <c r="D29" s="91">
        <f>6800</f>
        <v>6800</v>
      </c>
      <c r="E29" s="94">
        <v>0</v>
      </c>
      <c r="F29" s="95">
        <v>3190</v>
      </c>
      <c r="G29" s="95">
        <v>3100</v>
      </c>
      <c r="H29" s="223">
        <v>0</v>
      </c>
      <c r="I29" s="56">
        <f t="shared" si="3"/>
        <v>510</v>
      </c>
      <c r="J29" s="56">
        <f t="shared" si="4"/>
        <v>6290</v>
      </c>
      <c r="K29" s="27">
        <f t="shared" si="5"/>
        <v>92.5</v>
      </c>
      <c r="L29" s="96"/>
      <c r="M29" s="96"/>
    </row>
    <row r="30" spans="1:25" ht="24" x14ac:dyDescent="0.4">
      <c r="A30" s="97">
        <v>4</v>
      </c>
      <c r="B30" s="244" t="s">
        <v>48</v>
      </c>
      <c r="C30" s="243"/>
      <c r="D30" s="98">
        <f>SUM(D31:D34)</f>
        <v>48250</v>
      </c>
      <c r="E30" s="98">
        <f t="shared" ref="E30:G30" si="6">SUM(E31:E34)</f>
        <v>0</v>
      </c>
      <c r="F30" s="99">
        <f t="shared" si="6"/>
        <v>0</v>
      </c>
      <c r="G30" s="98">
        <f t="shared" si="6"/>
        <v>0</v>
      </c>
      <c r="H30" s="100">
        <f>SUM(H31:H34)</f>
        <v>12000</v>
      </c>
      <c r="I30" s="20">
        <f t="shared" si="3"/>
        <v>36250</v>
      </c>
      <c r="J30" s="20">
        <f t="shared" si="4"/>
        <v>12000</v>
      </c>
      <c r="K30" s="10">
        <f t="shared" si="5"/>
        <v>24.870466321243523</v>
      </c>
      <c r="L30" s="60" t="s">
        <v>20</v>
      </c>
      <c r="M30" s="60" t="s">
        <v>20</v>
      </c>
    </row>
    <row r="31" spans="1:25" ht="24" x14ac:dyDescent="0.4">
      <c r="A31" s="101"/>
      <c r="B31" s="102" t="s">
        <v>49</v>
      </c>
      <c r="C31" s="103" t="s">
        <v>26</v>
      </c>
      <c r="D31" s="104">
        <f>4000</f>
        <v>4000</v>
      </c>
      <c r="E31" s="105">
        <v>0</v>
      </c>
      <c r="F31" s="215">
        <v>0</v>
      </c>
      <c r="G31" s="214">
        <v>0</v>
      </c>
      <c r="H31" s="107">
        <v>4000</v>
      </c>
      <c r="I31" s="108">
        <f t="shared" si="3"/>
        <v>0</v>
      </c>
      <c r="J31" s="20">
        <f t="shared" si="4"/>
        <v>4000</v>
      </c>
      <c r="K31" s="27">
        <f t="shared" si="5"/>
        <v>100</v>
      </c>
      <c r="L31" s="16"/>
      <c r="M31" s="16"/>
    </row>
    <row r="32" spans="1:25" ht="24" x14ac:dyDescent="0.4">
      <c r="A32" s="101"/>
      <c r="B32" s="102" t="s">
        <v>50</v>
      </c>
      <c r="C32" s="109" t="s">
        <v>26</v>
      </c>
      <c r="D32" s="110">
        <f>29000</f>
        <v>29000</v>
      </c>
      <c r="E32" s="111">
        <v>0</v>
      </c>
      <c r="F32" s="216">
        <v>0</v>
      </c>
      <c r="G32" s="214">
        <v>0</v>
      </c>
      <c r="H32" s="222">
        <v>0</v>
      </c>
      <c r="I32" s="113">
        <f t="shared" si="3"/>
        <v>29000</v>
      </c>
      <c r="J32" s="26">
        <f t="shared" si="4"/>
        <v>0</v>
      </c>
      <c r="K32" s="27">
        <f t="shared" si="5"/>
        <v>0</v>
      </c>
      <c r="L32" s="16"/>
      <c r="M32" s="16"/>
    </row>
    <row r="33" spans="1:13" ht="25" x14ac:dyDescent="0.4">
      <c r="A33" s="101"/>
      <c r="B33" s="114" t="s">
        <v>51</v>
      </c>
      <c r="C33" s="109" t="s">
        <v>26</v>
      </c>
      <c r="D33" s="110">
        <f>8000</f>
        <v>8000</v>
      </c>
      <c r="E33" s="111">
        <v>0</v>
      </c>
      <c r="F33" s="216">
        <v>0</v>
      </c>
      <c r="G33" s="214">
        <v>0</v>
      </c>
      <c r="H33" s="115">
        <v>8000</v>
      </c>
      <c r="I33" s="113">
        <f t="shared" si="3"/>
        <v>0</v>
      </c>
      <c r="J33" s="26">
        <f t="shared" si="4"/>
        <v>8000</v>
      </c>
      <c r="K33" s="27">
        <f t="shared" si="5"/>
        <v>100</v>
      </c>
      <c r="L33" s="16"/>
      <c r="M33" s="16"/>
    </row>
    <row r="34" spans="1:13" ht="24" x14ac:dyDescent="0.4">
      <c r="A34" s="101"/>
      <c r="B34" s="102" t="s">
        <v>52</v>
      </c>
      <c r="C34" s="103" t="s">
        <v>26</v>
      </c>
      <c r="D34" s="104">
        <f>7250</f>
        <v>7250</v>
      </c>
      <c r="E34" s="105">
        <v>0</v>
      </c>
      <c r="F34" s="217">
        <v>0</v>
      </c>
      <c r="G34" s="214">
        <v>0</v>
      </c>
      <c r="H34" s="221">
        <v>0</v>
      </c>
      <c r="I34" s="113">
        <f t="shared" si="3"/>
        <v>7250</v>
      </c>
      <c r="J34" s="26">
        <f t="shared" si="4"/>
        <v>0</v>
      </c>
      <c r="K34" s="27">
        <f t="shared" si="5"/>
        <v>0</v>
      </c>
      <c r="L34" s="16"/>
      <c r="M34" s="16"/>
    </row>
    <row r="35" spans="1:13" ht="24" x14ac:dyDescent="0.4">
      <c r="A35" s="117">
        <v>5</v>
      </c>
      <c r="B35" s="118" t="s">
        <v>53</v>
      </c>
      <c r="C35" s="119"/>
      <c r="D35" s="120">
        <f>D37+D38</f>
        <v>29567</v>
      </c>
      <c r="E35" s="120">
        <f t="shared" ref="E35:H35" si="7">E37+E38</f>
        <v>0</v>
      </c>
      <c r="F35" s="73">
        <f t="shared" si="7"/>
        <v>15167</v>
      </c>
      <c r="G35" s="120">
        <f t="shared" si="7"/>
        <v>0</v>
      </c>
      <c r="H35" s="120">
        <f t="shared" si="7"/>
        <v>0</v>
      </c>
      <c r="I35" s="20">
        <f t="shared" si="3"/>
        <v>14400</v>
      </c>
      <c r="J35" s="20">
        <f t="shared" si="4"/>
        <v>15167</v>
      </c>
      <c r="K35" s="74">
        <f t="shared" si="5"/>
        <v>51.297054148205767</v>
      </c>
      <c r="L35" s="121" t="s">
        <v>20</v>
      </c>
      <c r="M35" s="121" t="s">
        <v>20</v>
      </c>
    </row>
    <row r="36" spans="1:13" ht="24" x14ac:dyDescent="0.4">
      <c r="A36" s="122"/>
      <c r="B36" s="123" t="s">
        <v>54</v>
      </c>
      <c r="C36" s="124"/>
      <c r="D36" s="125"/>
      <c r="E36" s="127"/>
      <c r="F36" s="127"/>
      <c r="G36" s="127"/>
      <c r="H36" s="128"/>
      <c r="I36" s="129"/>
      <c r="J36" s="56"/>
      <c r="K36" s="130"/>
      <c r="L36" s="60"/>
      <c r="M36" s="60"/>
    </row>
    <row r="37" spans="1:13" ht="24" x14ac:dyDescent="0.4">
      <c r="A37" s="131"/>
      <c r="B37" s="132" t="s">
        <v>55</v>
      </c>
      <c r="C37" s="24" t="s">
        <v>26</v>
      </c>
      <c r="D37" s="133">
        <v>15167</v>
      </c>
      <c r="E37" s="135">
        <v>0</v>
      </c>
      <c r="F37" s="136">
        <v>15167</v>
      </c>
      <c r="G37" s="135">
        <v>0</v>
      </c>
      <c r="H37" s="219">
        <v>0</v>
      </c>
      <c r="I37" s="20">
        <f>D37-J37</f>
        <v>0</v>
      </c>
      <c r="J37" s="20">
        <f>SUM(E37:H37)</f>
        <v>15167</v>
      </c>
      <c r="K37" s="22">
        <f>J37*100/D37</f>
        <v>100</v>
      </c>
      <c r="L37" s="87"/>
      <c r="M37" s="16"/>
    </row>
    <row r="38" spans="1:13" ht="24" x14ac:dyDescent="0.4">
      <c r="A38" s="131"/>
      <c r="B38" s="138" t="s">
        <v>56</v>
      </c>
      <c r="C38" s="24" t="s">
        <v>26</v>
      </c>
      <c r="D38" s="133">
        <v>14400</v>
      </c>
      <c r="E38" s="135">
        <v>0</v>
      </c>
      <c r="F38" s="213">
        <v>0</v>
      </c>
      <c r="G38" s="135">
        <v>0</v>
      </c>
      <c r="H38" s="220">
        <v>0</v>
      </c>
      <c r="I38" s="56">
        <f>D38-J38</f>
        <v>14400</v>
      </c>
      <c r="J38" s="56">
        <f>SUM(E38:H38)</f>
        <v>0</v>
      </c>
      <c r="K38" s="57">
        <f>J38*100/D38</f>
        <v>0</v>
      </c>
      <c r="L38" s="96"/>
      <c r="M38" s="16"/>
    </row>
    <row r="39" spans="1:13" ht="24" x14ac:dyDescent="0.4">
      <c r="A39" s="140">
        <v>6</v>
      </c>
      <c r="B39" s="141" t="s">
        <v>57</v>
      </c>
      <c r="C39" s="142"/>
      <c r="D39" s="143">
        <f>D40+D41</f>
        <v>2090</v>
      </c>
      <c r="E39" s="144"/>
      <c r="F39" s="145"/>
      <c r="G39" s="144"/>
      <c r="H39" s="117"/>
      <c r="I39" s="20"/>
      <c r="J39" s="20"/>
      <c r="K39" s="74"/>
      <c r="L39" s="142" t="s">
        <v>20</v>
      </c>
      <c r="M39" s="142" t="s">
        <v>20</v>
      </c>
    </row>
    <row r="40" spans="1:13" ht="24" x14ac:dyDescent="0.4">
      <c r="A40" s="131"/>
      <c r="B40" s="132" t="s">
        <v>58</v>
      </c>
      <c r="C40" s="16" t="s">
        <v>26</v>
      </c>
      <c r="D40" s="133">
        <f>950</f>
        <v>950</v>
      </c>
      <c r="E40" s="24">
        <v>0</v>
      </c>
      <c r="F40" s="24">
        <v>0</v>
      </c>
      <c r="G40" s="218">
        <v>0</v>
      </c>
      <c r="H40" s="218">
        <v>0</v>
      </c>
      <c r="I40" s="20">
        <f t="shared" ref="I40:I52" si="8">D40-J40</f>
        <v>950</v>
      </c>
      <c r="J40" s="20">
        <f t="shared" ref="J40:J51" si="9">SUM(E40:H40)</f>
        <v>0</v>
      </c>
      <c r="K40" s="22">
        <f t="shared" ref="K40:K52" si="10">J40*100/D40</f>
        <v>0</v>
      </c>
      <c r="L40" s="16"/>
      <c r="M40" s="16"/>
    </row>
    <row r="41" spans="1:13" ht="24" x14ac:dyDescent="0.4">
      <c r="A41" s="146"/>
      <c r="B41" s="147" t="s">
        <v>59</v>
      </c>
      <c r="C41" s="96" t="s">
        <v>26</v>
      </c>
      <c r="D41" s="148">
        <f>1140</f>
        <v>1140</v>
      </c>
      <c r="E41" s="53">
        <v>0</v>
      </c>
      <c r="F41" s="53">
        <v>0</v>
      </c>
      <c r="G41" s="149">
        <v>1140</v>
      </c>
      <c r="H41" s="146">
        <v>0</v>
      </c>
      <c r="I41" s="56">
        <f t="shared" si="8"/>
        <v>0</v>
      </c>
      <c r="J41" s="56">
        <f t="shared" si="9"/>
        <v>1140</v>
      </c>
      <c r="K41" s="57">
        <f t="shared" si="10"/>
        <v>100</v>
      </c>
      <c r="L41" s="96"/>
      <c r="M41" s="96"/>
    </row>
    <row r="42" spans="1:13" ht="100" x14ac:dyDescent="0.3">
      <c r="A42" s="150">
        <v>7</v>
      </c>
      <c r="B42" s="151" t="s">
        <v>60</v>
      </c>
      <c r="C42" s="60" t="s">
        <v>26</v>
      </c>
      <c r="D42" s="152">
        <f>3900*16</f>
        <v>62400</v>
      </c>
      <c r="E42" s="60" t="s">
        <v>19</v>
      </c>
      <c r="F42" s="60" t="s">
        <v>19</v>
      </c>
      <c r="G42" s="60" t="s">
        <v>19</v>
      </c>
      <c r="H42" s="153">
        <v>62400</v>
      </c>
      <c r="I42" s="56">
        <f t="shared" si="8"/>
        <v>0</v>
      </c>
      <c r="J42" s="56">
        <f t="shared" si="9"/>
        <v>62400</v>
      </c>
      <c r="K42" s="130">
        <f t="shared" si="10"/>
        <v>100</v>
      </c>
      <c r="L42" s="60" t="s">
        <v>20</v>
      </c>
      <c r="M42" s="60" t="s">
        <v>20</v>
      </c>
    </row>
    <row r="43" spans="1:13" ht="24" x14ac:dyDescent="0.4">
      <c r="A43" s="122">
        <v>8</v>
      </c>
      <c r="B43" s="245" t="s">
        <v>61</v>
      </c>
      <c r="C43" s="243"/>
      <c r="D43" s="99">
        <f>SUM(D44:D46)</f>
        <v>39000</v>
      </c>
      <c r="E43" s="99">
        <f t="shared" ref="E43:H43" si="11">SUM(E44:E46)</f>
        <v>0</v>
      </c>
      <c r="F43" s="99">
        <f t="shared" si="11"/>
        <v>29000</v>
      </c>
      <c r="G43" s="99">
        <f t="shared" si="11"/>
        <v>0</v>
      </c>
      <c r="H43" s="99">
        <f t="shared" si="11"/>
        <v>0</v>
      </c>
      <c r="I43" s="56">
        <f t="shared" si="8"/>
        <v>10000</v>
      </c>
      <c r="J43" s="56">
        <f t="shared" si="9"/>
        <v>29000</v>
      </c>
      <c r="K43" s="10">
        <f t="shared" si="10"/>
        <v>74.358974358974365</v>
      </c>
      <c r="L43" s="154" t="s">
        <v>20</v>
      </c>
      <c r="M43" s="154" t="s">
        <v>20</v>
      </c>
    </row>
    <row r="44" spans="1:13" ht="50" x14ac:dyDescent="0.4">
      <c r="A44" s="131"/>
      <c r="B44" s="155" t="s">
        <v>62</v>
      </c>
      <c r="C44" s="156" t="s">
        <v>26</v>
      </c>
      <c r="D44" s="157">
        <f>5000</f>
        <v>5000</v>
      </c>
      <c r="E44" s="158">
        <v>0</v>
      </c>
      <c r="F44" s="159">
        <v>5000</v>
      </c>
      <c r="G44" s="158"/>
      <c r="H44" s="160"/>
      <c r="I44" s="9">
        <f t="shared" si="8"/>
        <v>0</v>
      </c>
      <c r="J44" s="9">
        <f t="shared" si="9"/>
        <v>5000</v>
      </c>
      <c r="K44" s="161">
        <f t="shared" si="10"/>
        <v>100</v>
      </c>
      <c r="L44" s="156"/>
      <c r="M44" s="156"/>
    </row>
    <row r="45" spans="1:13" ht="50" x14ac:dyDescent="0.4">
      <c r="A45" s="101"/>
      <c r="B45" s="162" t="s">
        <v>63</v>
      </c>
      <c r="C45" s="163" t="s">
        <v>26</v>
      </c>
      <c r="D45" s="164">
        <f>24000</f>
        <v>24000</v>
      </c>
      <c r="E45" s="163">
        <v>0</v>
      </c>
      <c r="F45" s="165">
        <v>24000</v>
      </c>
      <c r="G45" s="163"/>
      <c r="H45" s="160"/>
      <c r="I45" s="9">
        <f t="shared" si="8"/>
        <v>0</v>
      </c>
      <c r="J45" s="9">
        <f t="shared" si="9"/>
        <v>24000</v>
      </c>
      <c r="K45" s="161">
        <f t="shared" si="10"/>
        <v>100</v>
      </c>
      <c r="L45" s="96"/>
      <c r="M45" s="96"/>
    </row>
    <row r="46" spans="1:13" ht="25" x14ac:dyDescent="0.4">
      <c r="A46" s="101"/>
      <c r="B46" s="166" t="s">
        <v>64</v>
      </c>
      <c r="C46" s="109" t="s">
        <v>26</v>
      </c>
      <c r="D46" s="110">
        <v>10000</v>
      </c>
      <c r="E46" s="109">
        <v>0</v>
      </c>
      <c r="F46" s="211">
        <v>0</v>
      </c>
      <c r="G46" s="109"/>
      <c r="H46" s="137"/>
      <c r="I46" s="20">
        <f t="shared" si="8"/>
        <v>10000</v>
      </c>
      <c r="J46" s="20">
        <f t="shared" si="9"/>
        <v>0</v>
      </c>
      <c r="K46" s="22">
        <f t="shared" si="10"/>
        <v>0</v>
      </c>
      <c r="L46" s="16"/>
      <c r="M46" s="16"/>
    </row>
    <row r="47" spans="1:13" ht="24" x14ac:dyDescent="0.4">
      <c r="A47" s="167">
        <v>9</v>
      </c>
      <c r="B47" s="246" t="s">
        <v>65</v>
      </c>
      <c r="C47" s="247"/>
      <c r="D47" s="168">
        <f>SUM(D48:D51)</f>
        <v>37500</v>
      </c>
      <c r="E47" s="168">
        <f t="shared" ref="E47:H47" si="12">SUM(E48:E51)</f>
        <v>0</v>
      </c>
      <c r="F47" s="168">
        <f t="shared" si="12"/>
        <v>0</v>
      </c>
      <c r="G47" s="168">
        <f t="shared" si="12"/>
        <v>0</v>
      </c>
      <c r="H47" s="168">
        <f t="shared" si="12"/>
        <v>0</v>
      </c>
      <c r="I47" s="169">
        <f t="shared" si="8"/>
        <v>37500</v>
      </c>
      <c r="J47" s="169">
        <f t="shared" si="9"/>
        <v>0</v>
      </c>
      <c r="K47" s="170">
        <f t="shared" si="10"/>
        <v>0</v>
      </c>
      <c r="L47" s="171" t="s">
        <v>20</v>
      </c>
      <c r="M47" s="172" t="s">
        <v>20</v>
      </c>
    </row>
    <row r="48" spans="1:13" ht="25" x14ac:dyDescent="0.4">
      <c r="A48" s="131"/>
      <c r="B48" s="14" t="s">
        <v>72</v>
      </c>
      <c r="C48" s="16" t="s">
        <v>26</v>
      </c>
      <c r="D48" s="110">
        <v>7500</v>
      </c>
      <c r="E48" s="109">
        <v>0</v>
      </c>
      <c r="F48" s="211">
        <v>0</v>
      </c>
      <c r="G48" s="109"/>
      <c r="H48" s="173"/>
      <c r="I48" s="26">
        <f t="shared" si="8"/>
        <v>7500</v>
      </c>
      <c r="J48" s="26">
        <f t="shared" si="9"/>
        <v>0</v>
      </c>
      <c r="K48" s="27">
        <f t="shared" si="10"/>
        <v>0</v>
      </c>
      <c r="L48" s="16"/>
      <c r="M48" s="16"/>
    </row>
    <row r="49" spans="1:13" ht="25" x14ac:dyDescent="0.4">
      <c r="A49" s="101"/>
      <c r="B49" s="166" t="s">
        <v>73</v>
      </c>
      <c r="C49" s="109" t="s">
        <v>26</v>
      </c>
      <c r="D49" s="110">
        <v>18000</v>
      </c>
      <c r="E49" s="109">
        <v>0</v>
      </c>
      <c r="F49" s="211">
        <v>0</v>
      </c>
      <c r="G49" s="109"/>
      <c r="H49" s="173"/>
      <c r="I49" s="26">
        <f t="shared" si="8"/>
        <v>18000</v>
      </c>
      <c r="J49" s="26">
        <f t="shared" si="9"/>
        <v>0</v>
      </c>
      <c r="K49" s="27">
        <f t="shared" si="10"/>
        <v>0</v>
      </c>
      <c r="L49" s="16"/>
      <c r="M49" s="16"/>
    </row>
    <row r="50" spans="1:13" ht="25" x14ac:dyDescent="0.4">
      <c r="A50" s="101"/>
      <c r="B50" s="166" t="s">
        <v>74</v>
      </c>
      <c r="C50" s="109" t="s">
        <v>26</v>
      </c>
      <c r="D50" s="110">
        <v>12000</v>
      </c>
      <c r="E50" s="109">
        <v>0</v>
      </c>
      <c r="F50" s="211">
        <v>0</v>
      </c>
      <c r="G50" s="109"/>
      <c r="H50" s="173"/>
      <c r="I50" s="26">
        <f t="shared" si="8"/>
        <v>12000</v>
      </c>
      <c r="J50" s="26">
        <f t="shared" si="9"/>
        <v>0</v>
      </c>
      <c r="K50" s="27">
        <f t="shared" si="10"/>
        <v>0</v>
      </c>
      <c r="L50" s="16"/>
      <c r="M50" s="16"/>
    </row>
    <row r="51" spans="1:13" ht="24" x14ac:dyDescent="0.4">
      <c r="A51" s="174"/>
      <c r="B51" s="162"/>
      <c r="C51" s="163"/>
      <c r="D51" s="164"/>
      <c r="E51" s="163"/>
      <c r="F51" s="212"/>
      <c r="G51" s="163"/>
      <c r="H51" s="139"/>
      <c r="I51" s="56"/>
      <c r="J51" s="56"/>
      <c r="K51" s="57"/>
      <c r="L51" s="96"/>
      <c r="M51" s="96"/>
    </row>
    <row r="52" spans="1:13" ht="24" x14ac:dyDescent="0.4">
      <c r="A52" s="240" t="s">
        <v>66</v>
      </c>
      <c r="B52" s="241"/>
      <c r="C52" s="175"/>
      <c r="D52" s="176">
        <f>D47+D43+D42+D39+D35+D30+D26+D25+D7</f>
        <v>2601807</v>
      </c>
      <c r="E52" s="177"/>
      <c r="F52" s="177"/>
      <c r="G52" s="177"/>
      <c r="H52" s="177"/>
      <c r="I52" s="176">
        <f t="shared" si="8"/>
        <v>889796.12000000011</v>
      </c>
      <c r="J52" s="176">
        <f>J8+J9+J10+J11+J17+J18+J19+J20+J21+J22+J23+J24+J25+J30+J38+J40+J41+J42+J44+J46+J28+J29</f>
        <v>1712010.88</v>
      </c>
      <c r="K52" s="178">
        <f t="shared" si="10"/>
        <v>65.800840723389555</v>
      </c>
      <c r="L52" s="179"/>
      <c r="M52" s="179"/>
    </row>
    <row r="53" spans="1:13" ht="24" x14ac:dyDescent="0.4">
      <c r="A53" s="180"/>
      <c r="B53" s="180"/>
      <c r="C53" s="134"/>
      <c r="D53" s="180"/>
      <c r="E53" s="180"/>
      <c r="F53" s="180"/>
      <c r="G53" s="180"/>
      <c r="H53" s="180"/>
      <c r="I53" s="180"/>
      <c r="J53" s="180"/>
      <c r="K53" s="181"/>
      <c r="L53" s="50"/>
    </row>
  </sheetData>
  <mergeCells count="18">
    <mergeCell ref="A52:B52"/>
    <mergeCell ref="L5:L6"/>
    <mergeCell ref="M5:M6"/>
    <mergeCell ref="B7:C7"/>
    <mergeCell ref="B30:C30"/>
    <mergeCell ref="B43:C43"/>
    <mergeCell ref="B47:C47"/>
    <mergeCell ref="A1:M1"/>
    <mergeCell ref="A2:M2"/>
    <mergeCell ref="A3:M3"/>
    <mergeCell ref="A5:A6"/>
    <mergeCell ref="B5:B6"/>
    <mergeCell ref="D5:D6"/>
    <mergeCell ref="I5:I6"/>
    <mergeCell ref="J5:J6"/>
    <mergeCell ref="K5:K6"/>
    <mergeCell ref="E5:H5"/>
    <mergeCell ref="C5:C6"/>
  </mergeCells>
  <pageMargins left="0.70866141732283472" right="0.70866141732283472" top="0.74803149606299213" bottom="0.74803149606299213" header="0.31496062992125984" footer="0.31496062992125984"/>
  <pageSetup paperSize="9" scale="60" fitToHeight="1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ผลการใช้จ่ายงบประมาณ ไตรมาส 1</vt:lpstr>
      <vt:lpstr>ผลการใช้จ่ายงบประมาณ ไตรมาส 2</vt:lpstr>
      <vt:lpstr>'ผลการใช้จ่ายงบประมาณ ไตรมาส 1'!Print_Titles</vt:lpstr>
      <vt:lpstr>'ผลการใช้จ่ายงบประมาณ ไตรมาส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Tanakorn Siripakayakoson</dc:creator>
  <cp:lastModifiedBy>Tanakorn Siripakayakoson</cp:lastModifiedBy>
  <dcterms:created xsi:type="dcterms:W3CDTF">2026-04-28T08:29:05Z</dcterms:created>
  <dcterms:modified xsi:type="dcterms:W3CDTF">2026-06-29T10:12:39Z</dcterms:modified>
</cp:coreProperties>
</file>